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8_{C01084DC-0D0B-40D7-9C48-0D388DFBA9B2}" xr6:coauthVersionLast="47" xr6:coauthVersionMax="47" xr10:uidLastSave="{00000000-0000-0000-0000-000000000000}"/>
  <bookViews>
    <workbookView xWindow="-108" yWindow="-108" windowWidth="23256" windowHeight="12576" tabRatio="690" xr2:uid="{00000000-000D-0000-FFFF-FFFF00000000}"/>
  </bookViews>
  <sheets>
    <sheet name="Situatia pozitiei financiare" sheetId="2" r:id="rId1"/>
    <sheet name="Situatia rezultatului global" sheetId="3" r:id="rId2"/>
    <sheet name="Fluxuri de trezorerie" sheetId="10" r:id="rId3"/>
    <sheet name="Indicatori operationali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3" l="1"/>
  <c r="B19" i="3"/>
  <c r="D15" i="3"/>
  <c r="C15" i="3"/>
  <c r="B15" i="3"/>
  <c r="D14" i="3"/>
  <c r="C14" i="3"/>
  <c r="B14" i="3"/>
  <c r="D13" i="3"/>
  <c r="C13" i="3"/>
  <c r="B13" i="3"/>
  <c r="D12" i="3"/>
  <c r="C12" i="3"/>
  <c r="B12" i="3"/>
  <c r="C17" i="3"/>
  <c r="B29" i="10" l="1"/>
  <c r="B13" i="10" l="1"/>
  <c r="B16" i="10" l="1"/>
  <c r="B21" i="10" s="1"/>
  <c r="B42" i="2"/>
  <c r="B32" i="2"/>
  <c r="B27" i="2"/>
  <c r="B33" i="2" s="1"/>
  <c r="B43" i="2" s="1"/>
  <c r="B18" i="2"/>
  <c r="B13" i="2"/>
  <c r="B19" i="2" s="1"/>
</calcChain>
</file>

<file path=xl/sharedStrings.xml><?xml version="1.0" encoding="utf-8"?>
<sst xmlns="http://schemas.openxmlformats.org/spreadsheetml/2006/main" count="122" uniqueCount="100">
  <si>
    <t>Mod de calcul</t>
  </si>
  <si>
    <t>Lichiditate curenta</t>
  </si>
  <si>
    <t>Active curente/Datorii curente</t>
  </si>
  <si>
    <t xml:space="preserve">Grad de indatorare </t>
  </si>
  <si>
    <t>Capital imprumutat/Capital propriu *100</t>
  </si>
  <si>
    <t>Viteza de rotatie a debitelor clienti</t>
  </si>
  <si>
    <t>Sold mediu clienti/Venituri din vanzari*Timp</t>
  </si>
  <si>
    <t xml:space="preserve">Viteza de rotatie a activelor imobilizate </t>
  </si>
  <si>
    <t>Venituri din vanzari/Active imobilizate</t>
  </si>
  <si>
    <t>Unitate de masura</t>
  </si>
  <si>
    <t>zile</t>
  </si>
  <si>
    <t>numar rotatii</t>
  </si>
  <si>
    <t>%</t>
  </si>
  <si>
    <t>numar de ori</t>
  </si>
  <si>
    <t>ACTIVE</t>
  </si>
  <si>
    <t>ACTIVE IMOBILIZATE</t>
  </si>
  <si>
    <t>Imobilizari corporale</t>
  </si>
  <si>
    <t>Imobilizari necorporale</t>
  </si>
  <si>
    <t>TOTAL ACTIVE IMOBILIZATE</t>
  </si>
  <si>
    <t>ACTIVE CIRCULANTE</t>
  </si>
  <si>
    <t>Stocuri</t>
  </si>
  <si>
    <t>Creante comerciale si similare</t>
  </si>
  <si>
    <t>Numerar si echivalente numerar</t>
  </si>
  <si>
    <t>TOTAL ACTIVE  CIRCULANTE</t>
  </si>
  <si>
    <t>TOTAL ACTIVE</t>
  </si>
  <si>
    <t>DATORII</t>
  </si>
  <si>
    <t>DATORII CURENTE</t>
  </si>
  <si>
    <t>Datorii comerciale si similare</t>
  </si>
  <si>
    <t>Sume datorate institutiilor de credit</t>
  </si>
  <si>
    <t>Datorii din impozite si taxe curente</t>
  </si>
  <si>
    <t>Subventii pentru investitii</t>
  </si>
  <si>
    <t>TOTAL  DATORII CURENTE</t>
  </si>
  <si>
    <t>DATORII PE TERMEN LUNG</t>
  </si>
  <si>
    <t>Impozit amanat</t>
  </si>
  <si>
    <t>TOTAL DATORII TERMEN LUNG</t>
  </si>
  <si>
    <t>TOTAL DATORII</t>
  </si>
  <si>
    <t>Capital social si rezerve</t>
  </si>
  <si>
    <t>Capital social</t>
  </si>
  <si>
    <t>Rezerve din reevaluare</t>
  </si>
  <si>
    <t>Rezerve legale</t>
  </si>
  <si>
    <t>Alte rezerve</t>
  </si>
  <si>
    <t>Rezultat reportat</t>
  </si>
  <si>
    <t>Repartizarea profitului</t>
  </si>
  <si>
    <t>Rezultatul curent</t>
  </si>
  <si>
    <t>TOTAL CAPITALURI PROPRII</t>
  </si>
  <si>
    <t>TOTAL CAPITALURI SI DATORII</t>
  </si>
  <si>
    <t>Venituri din vinzari</t>
  </si>
  <si>
    <t>Alte venituri din exploatare</t>
  </si>
  <si>
    <t>Venituri aferente costurilor stocurilor de produse</t>
  </si>
  <si>
    <t>Venituri din activitatea realizata de entitate si capitalizata</t>
  </si>
  <si>
    <t>Cheltuieli cu materiile prime si materialele consumabile</t>
  </si>
  <si>
    <t>Cheltuieli cu personalul</t>
  </si>
  <si>
    <t xml:space="preserve">Cheltuieli cu amortizarea si deprecierea </t>
  </si>
  <si>
    <t>Alte cheltuieli de exploatare</t>
  </si>
  <si>
    <t>Profit din exploatare</t>
  </si>
  <si>
    <t>Venituri financiare nete</t>
  </si>
  <si>
    <t>Profit inainte de impozitare</t>
  </si>
  <si>
    <t>Cheltuieli cu impozit pe profit si alte impozite</t>
  </si>
  <si>
    <t>Profit</t>
  </si>
  <si>
    <t>Situatia pozitiei financiare</t>
  </si>
  <si>
    <t>Situatia rezultatului global</t>
  </si>
  <si>
    <t>I. FLUXURI DE NUMERAR DIN ACTIVITATI DE EXPLOATARE</t>
  </si>
  <si>
    <t xml:space="preserve">     Incasari in numerar din vanzarea de bunuri si prestarea de servicii</t>
  </si>
  <si>
    <t xml:space="preserve">     Incasari in numerar provenite din redevente, onorarii, comisioane si alte venituri</t>
  </si>
  <si>
    <t xml:space="preserve">     Plati in numerar catre furnizori de bunuri si servicii</t>
  </si>
  <si>
    <t xml:space="preserve">     Plati in numerar catre si in numele angajatilor, plati efectuate de angajator in legatura cu personalul</t>
  </si>
  <si>
    <t xml:space="preserve">     Taxa pe valoarea adaugata platita</t>
  </si>
  <si>
    <t xml:space="preserve">     Contributii la Ministerul Sanatatii si Ministerul Mediului</t>
  </si>
  <si>
    <t xml:space="preserve">     Alte impozite, taxe si varsaminte asimilate platite</t>
  </si>
  <si>
    <t xml:space="preserve">     Numerar generat de exploatare</t>
  </si>
  <si>
    <t xml:space="preserve">     Dobanzi incasate</t>
  </si>
  <si>
    <t xml:space="preserve">     Dobanzi platite</t>
  </si>
  <si>
    <t xml:space="preserve">     Impozit dividende platite</t>
  </si>
  <si>
    <t xml:space="preserve">     Impozit pe profit platit</t>
  </si>
  <si>
    <t xml:space="preserve">     Fluxuri de numerar nete din activitati de exploatare</t>
  </si>
  <si>
    <t>II.FLUXURI DE NUMERAR DIN ACTIVITATI DE INVESTITII</t>
  </si>
  <si>
    <t xml:space="preserve">     Platile in numerar pentru achizitionarea de terenuri si mijloace fixe, active necorporale si alte active pe termen lung</t>
  </si>
  <si>
    <t xml:space="preserve">     Fluxuri de numerar nete din activitati de investitie</t>
  </si>
  <si>
    <t>III. FLUXURI DE NUMERAR DIN ACTIVITATI DE FINANTARE</t>
  </si>
  <si>
    <t xml:space="preserve">     Incasari din imprumuturi pe termen lung/rambursari</t>
  </si>
  <si>
    <t xml:space="preserve">     Dividende platite</t>
  </si>
  <si>
    <t xml:space="preserve">     Fluxuri de numerar nete din activitati de finantare</t>
  </si>
  <si>
    <t xml:space="preserve">     Castiguri/pierderi din diferente de curs</t>
  </si>
  <si>
    <t>Crestere/(scadere) neta de numerar</t>
  </si>
  <si>
    <t xml:space="preserve">    Numerar si echivalente de numerar la inceputul perioadei</t>
  </si>
  <si>
    <t xml:space="preserve">    Numerar si echivalente de numerar la finele perioadei</t>
  </si>
  <si>
    <t xml:space="preserve">    Numerar si echivalente de numerar la finele perioadei includ:</t>
  </si>
  <si>
    <t xml:space="preserve">      Conturi la banci si numerar</t>
  </si>
  <si>
    <t xml:space="preserve">      Linii de credit</t>
  </si>
  <si>
    <t>Indicatori operationali</t>
  </si>
  <si>
    <t>Indicatori</t>
  </si>
  <si>
    <t>(sumele sunt exprimate in lei)</t>
  </si>
  <si>
    <t>Fluxuri de trezorerie</t>
  </si>
  <si>
    <t xml:space="preserve">     Incasarile de numerar din vanzarea de terenuri si cladiri, instalatii si echipamente, active necorporale si alte active pe termen lung</t>
  </si>
  <si>
    <t>Provizioane pe termen scurt</t>
  </si>
  <si>
    <t>31.03.2022</t>
  </si>
  <si>
    <t>31.03.2023</t>
  </si>
  <si>
    <t>31.12.2022</t>
  </si>
  <si>
    <t>ANTIBIOTICE S.A.</t>
  </si>
  <si>
    <t>RO1973096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</si>
</sst>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sz val="11"/>
      <color indexed="8"/>
      <name val="Calibri"/>
      <family val="2"/>
      <charset val="238"/>
    </font>
    <font>
      <sz val="10"/>
      <color indexed="8"/>
      <name val="Trebuchet MS"/>
      <family val="2"/>
    </font>
    <font>
      <sz val="11"/>
      <color theme="0"/>
      <name val="Calibri"/>
      <family val="2"/>
      <scheme val="minor"/>
    </font>
    <font>
      <sz val="12"/>
      <color theme="1"/>
      <name val="Trebuchet MS"/>
      <family val="2"/>
    </font>
    <font>
      <b/>
      <sz val="10"/>
      <color theme="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2" fillId="0" borderId="0" xfId="0" applyFont="1"/>
    <xf numFmtId="0" fontId="10" fillId="0" borderId="0" xfId="0" applyFont="1"/>
    <xf numFmtId="0" fontId="0" fillId="0" borderId="0" xfId="0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37" fontId="6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/>
    <xf numFmtId="0" fontId="11" fillId="0" borderId="0" xfId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3" fontId="0" fillId="0" borderId="0" xfId="0" applyNumberFormat="1"/>
    <xf numFmtId="3" fontId="2" fillId="0" borderId="0" xfId="0" applyNumberFormat="1" applyFont="1"/>
    <xf numFmtId="0" fontId="2" fillId="0" borderId="0" xfId="0" applyFont="1" applyAlignment="1">
      <alignment vertical="top"/>
    </xf>
    <xf numFmtId="2" fontId="0" fillId="0" borderId="0" xfId="0" applyNumberFormat="1"/>
    <xf numFmtId="14" fontId="1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top"/>
    </xf>
    <xf numFmtId="1" fontId="2" fillId="0" borderId="0" xfId="0" applyNumberFormat="1" applyFont="1" applyAlignment="1">
      <alignment vertical="top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13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4">
    <cellStyle name="Comma 2" xfId="2" xr:uid="{00000000-0005-0000-0000-000001000000}"/>
    <cellStyle name="Normal" xfId="0" builtinId="0"/>
    <cellStyle name="Normal 2" xfId="1" xr:uid="{00000000-0005-0000-0000-000003000000}"/>
    <cellStyle name="Percent 2" xfId="3" xr:uid="{00000000-0005-0000-0000-000004000000}"/>
  </cellStyles>
  <dxfs count="21"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numFmt numFmtId="2" formatCode="0.00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numFmt numFmtId="0" formatCode="General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5" formatCode="#,##0\ _l_e_i;\-#,##0\ _l_e_i"/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numFmt numFmtId="166" formatCode="#,##0;\-#,##0"/>
      <alignment horizontal="righ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justify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</dxf>
    <dxf>
      <numFmt numFmtId="3" formatCode="#,##0"/>
    </dxf>
    <dxf>
      <numFmt numFmtId="3" formatCode="#,##0"/>
    </dxf>
    <dxf>
      <font>
        <strike val="0"/>
        <outline val="0"/>
        <shadow val="0"/>
        <u val="none"/>
        <vertAlign val="baseline"/>
        <color theme="0"/>
      </font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D43" totalsRowShown="0" dataDxfId="20">
  <tableColumns count="4">
    <tableColumn id="1" xr3:uid="{00000000-0010-0000-0000-000001000000}" name="Indicatori" dataDxfId="19"/>
    <tableColumn id="3" xr3:uid="{00000000-0010-0000-0000-000003000000}" name="31.03.2023" dataDxfId="18"/>
    <tableColumn id="4" xr3:uid="{019526E6-E511-4910-9B9F-96D4297CDE59}" name="31.12.2022"/>
    <tableColumn id="2" xr3:uid="{00000000-0010-0000-0000-000002000000}" name="31.03.2022" dataDxfId="1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7:D20" totalsRowShown="0" headerRowDxfId="16">
  <tableColumns count="4">
    <tableColumn id="1" xr3:uid="{00000000-0010-0000-0100-000001000000}" name="Indicatori"/>
    <tableColumn id="2" xr3:uid="{00000000-0010-0000-0100-000002000000}" name="31.03.2023" dataDxfId="15"/>
    <tableColumn id="3" xr3:uid="{11316CA8-B73A-49D4-A3CA-89200E82D751}" name="31.12.2022" dataDxfId="14"/>
    <tableColumn id="4" xr3:uid="{00000000-0010-0000-0100-000004000000}" name="31.03.2022" dataDxfId="13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2" displayName="Table42" ref="A7:D36" totalsRowShown="0" headerRowDxfId="12" dataDxfId="11">
  <tableColumns count="4">
    <tableColumn id="1" xr3:uid="{00000000-0010-0000-0200-000001000000}" name="Indicatori" dataDxfId="10"/>
    <tableColumn id="2" xr3:uid="{00000000-0010-0000-0200-000002000000}" name="31.03.2023" dataDxfId="9"/>
    <tableColumn id="3" xr3:uid="{485E1CDC-C6AF-4A7E-84FD-FF1CE34DF9DD}" name="31.12.2022" dataDxfId="8"/>
    <tableColumn id="5" xr3:uid="{00000000-0010-0000-0200-000005000000}" name="31.03.2022" dataDxfId="7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7:E11" totalsRowShown="0" headerRowDxfId="6" dataDxfId="5">
  <tableColumns count="5">
    <tableColumn id="1" xr3:uid="{00000000-0010-0000-0300-000001000000}" name="Indicatori" dataDxfId="4"/>
    <tableColumn id="2" xr3:uid="{00000000-0010-0000-0300-000002000000}" name="Mod de calcul" dataDxfId="3"/>
    <tableColumn id="3" xr3:uid="{00000000-0010-0000-0300-000003000000}" name="Unitate de masura" dataDxfId="2"/>
    <tableColumn id="7" xr3:uid="{00000000-0010-0000-0300-000007000000}" name="31.03.2023" dataDxfId="1"/>
    <tableColumn id="4" xr3:uid="{00000000-0010-0000-0300-000004000000}" name="31.03.2022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="120" zoomScaleNormal="120" workbookViewId="0"/>
  </sheetViews>
  <sheetFormatPr defaultRowHeight="15" x14ac:dyDescent="0.35"/>
  <cols>
    <col min="1" max="1" width="33.88671875" style="4" customWidth="1"/>
    <col min="2" max="4" width="13.33203125" customWidth="1"/>
  </cols>
  <sheetData>
    <row r="1" spans="1:4" x14ac:dyDescent="0.35">
      <c r="A1" s="4" t="s">
        <v>98</v>
      </c>
    </row>
    <row r="2" spans="1:4" x14ac:dyDescent="0.35">
      <c r="A2" s="4" t="s">
        <v>99</v>
      </c>
    </row>
    <row r="4" spans="1:4" ht="16.2" x14ac:dyDescent="0.35">
      <c r="A4" s="5" t="s">
        <v>59</v>
      </c>
    </row>
    <row r="5" spans="1:4" x14ac:dyDescent="0.35">
      <c r="A5" s="38" t="s">
        <v>91</v>
      </c>
    </row>
    <row r="8" spans="1:4" x14ac:dyDescent="0.35">
      <c r="A8" s="9" t="s">
        <v>90</v>
      </c>
      <c r="B8" s="30" t="s">
        <v>96</v>
      </c>
      <c r="C8" s="31" t="s">
        <v>97</v>
      </c>
      <c r="D8" s="31" t="s">
        <v>95</v>
      </c>
    </row>
    <row r="9" spans="1:4" x14ac:dyDescent="0.35">
      <c r="A9" s="10" t="s">
        <v>14</v>
      </c>
      <c r="B9" s="4"/>
      <c r="C9" s="4"/>
      <c r="D9" s="4"/>
    </row>
    <row r="10" spans="1:4" x14ac:dyDescent="0.35">
      <c r="A10" s="11" t="s">
        <v>15</v>
      </c>
      <c r="B10" s="4"/>
      <c r="C10" s="4"/>
      <c r="D10" s="4"/>
    </row>
    <row r="11" spans="1:4" ht="14.4" x14ac:dyDescent="0.3">
      <c r="A11" s="12" t="s">
        <v>16</v>
      </c>
      <c r="B11" s="13">
        <v>499191718</v>
      </c>
      <c r="C11" s="13">
        <v>496810361</v>
      </c>
      <c r="D11" s="13">
        <v>480396700</v>
      </c>
    </row>
    <row r="12" spans="1:4" x14ac:dyDescent="0.35">
      <c r="A12" s="12" t="s">
        <v>17</v>
      </c>
      <c r="B12" s="24">
        <v>38972517</v>
      </c>
      <c r="C12" s="24">
        <v>35795943</v>
      </c>
      <c r="D12" s="24">
        <v>30996626</v>
      </c>
    </row>
    <row r="13" spans="1:4" ht="14.4" x14ac:dyDescent="0.3">
      <c r="A13" s="11" t="s">
        <v>18</v>
      </c>
      <c r="B13" s="15">
        <f>B11+B12</f>
        <v>538164235</v>
      </c>
      <c r="C13" s="15">
        <v>532606304</v>
      </c>
      <c r="D13" s="15">
        <v>511393326</v>
      </c>
    </row>
    <row r="14" spans="1:4" x14ac:dyDescent="0.35">
      <c r="A14" s="11" t="s">
        <v>19</v>
      </c>
      <c r="B14" s="4"/>
      <c r="C14" s="4"/>
      <c r="D14" s="4"/>
    </row>
    <row r="15" spans="1:4" x14ac:dyDescent="0.35">
      <c r="A15" s="12" t="s">
        <v>20</v>
      </c>
      <c r="B15" s="24">
        <v>110159796</v>
      </c>
      <c r="C15" s="24">
        <v>122494428</v>
      </c>
      <c r="D15" s="24">
        <v>121088360</v>
      </c>
    </row>
    <row r="16" spans="1:4" x14ac:dyDescent="0.35">
      <c r="A16" s="12" t="s">
        <v>21</v>
      </c>
      <c r="B16" s="24">
        <v>264968633</v>
      </c>
      <c r="C16" s="24">
        <v>199646249</v>
      </c>
      <c r="D16" s="24">
        <v>250055232</v>
      </c>
    </row>
    <row r="17" spans="1:4" x14ac:dyDescent="0.35">
      <c r="A17" s="12" t="s">
        <v>22</v>
      </c>
      <c r="B17" s="24">
        <v>744458</v>
      </c>
      <c r="C17" s="24">
        <v>1727454</v>
      </c>
      <c r="D17" s="24">
        <v>30490675</v>
      </c>
    </row>
    <row r="18" spans="1:4" ht="14.4" x14ac:dyDescent="0.3">
      <c r="A18" s="11" t="s">
        <v>23</v>
      </c>
      <c r="B18" s="15">
        <f>B15+B16+B17</f>
        <v>375872887</v>
      </c>
      <c r="C18" s="15">
        <v>323868131</v>
      </c>
      <c r="D18" s="15">
        <v>401634267</v>
      </c>
    </row>
    <row r="19" spans="1:4" x14ac:dyDescent="0.35">
      <c r="A19" s="11" t="s">
        <v>24</v>
      </c>
      <c r="B19" s="16">
        <f>B13+B18</f>
        <v>914037122</v>
      </c>
      <c r="C19" s="16">
        <v>856474435</v>
      </c>
      <c r="D19" s="16">
        <v>913027592</v>
      </c>
    </row>
    <row r="20" spans="1:4" x14ac:dyDescent="0.35">
      <c r="A20" s="11" t="s">
        <v>25</v>
      </c>
      <c r="B20" s="4"/>
      <c r="C20" s="4"/>
      <c r="D20" s="4"/>
    </row>
    <row r="21" spans="1:4" x14ac:dyDescent="0.35">
      <c r="A21" s="11" t="s">
        <v>26</v>
      </c>
      <c r="B21" s="4"/>
      <c r="C21" s="4"/>
      <c r="D21" s="4"/>
    </row>
    <row r="22" spans="1:4" x14ac:dyDescent="0.35">
      <c r="A22" s="12" t="s">
        <v>27</v>
      </c>
      <c r="B22" s="24">
        <v>108535336</v>
      </c>
      <c r="C22" s="24">
        <v>86067391</v>
      </c>
      <c r="D22" s="24">
        <v>99072158</v>
      </c>
    </row>
    <row r="23" spans="1:4" x14ac:dyDescent="0.35">
      <c r="A23" s="12" t="s">
        <v>28</v>
      </c>
      <c r="B23" s="24">
        <v>48947811</v>
      </c>
      <c r="C23" s="24">
        <v>34008116</v>
      </c>
      <c r="D23" s="24">
        <v>94901355</v>
      </c>
    </row>
    <row r="24" spans="1:4" x14ac:dyDescent="0.35">
      <c r="A24" s="12" t="s">
        <v>29</v>
      </c>
      <c r="B24" s="24">
        <v>10668132</v>
      </c>
      <c r="C24" s="24">
        <v>8280670</v>
      </c>
      <c r="D24" s="24">
        <v>13636772</v>
      </c>
    </row>
    <row r="25" spans="1:4" x14ac:dyDescent="0.35">
      <c r="A25" s="12" t="s">
        <v>94</v>
      </c>
      <c r="B25" s="24">
        <v>5694808</v>
      </c>
      <c r="C25" s="24">
        <v>6679335</v>
      </c>
      <c r="D25" s="24">
        <v>3853530</v>
      </c>
    </row>
    <row r="26" spans="1:4" ht="14.4" x14ac:dyDescent="0.3">
      <c r="A26" s="12" t="s">
        <v>30</v>
      </c>
      <c r="B26" s="14">
        <v>306289</v>
      </c>
      <c r="C26" s="14">
        <v>306289</v>
      </c>
      <c r="D26" s="14">
        <v>76572</v>
      </c>
    </row>
    <row r="27" spans="1:4" x14ac:dyDescent="0.35">
      <c r="A27" s="11" t="s">
        <v>31</v>
      </c>
      <c r="B27" s="16">
        <f>B22+B23+B24+B25+B26</f>
        <v>174152376</v>
      </c>
      <c r="C27" s="16">
        <v>135341801</v>
      </c>
      <c r="D27" s="16">
        <v>211540387</v>
      </c>
    </row>
    <row r="28" spans="1:4" x14ac:dyDescent="0.35">
      <c r="A28" s="11" t="s">
        <v>32</v>
      </c>
      <c r="B28" s="4"/>
      <c r="C28" s="4"/>
      <c r="D28" s="4"/>
    </row>
    <row r="29" spans="1:4" x14ac:dyDescent="0.35">
      <c r="A29" s="12" t="s">
        <v>30</v>
      </c>
      <c r="B29" s="24">
        <v>1789596</v>
      </c>
      <c r="C29" s="24">
        <v>1857322</v>
      </c>
      <c r="D29" s="24">
        <v>2313446</v>
      </c>
    </row>
    <row r="30" spans="1:4" x14ac:dyDescent="0.35">
      <c r="A30" s="12" t="s">
        <v>33</v>
      </c>
      <c r="B30" s="24">
        <v>29931145</v>
      </c>
      <c r="C30" s="24">
        <v>30871210</v>
      </c>
      <c r="D30" s="24">
        <v>31279736</v>
      </c>
    </row>
    <row r="31" spans="1:4" x14ac:dyDescent="0.35">
      <c r="A31" s="12" t="s">
        <v>28</v>
      </c>
      <c r="B31" s="24">
        <v>44529994</v>
      </c>
      <c r="C31" s="24">
        <v>46973501</v>
      </c>
      <c r="D31" s="24">
        <v>54941237</v>
      </c>
    </row>
    <row r="32" spans="1:4" x14ac:dyDescent="0.35">
      <c r="A32" s="11" t="s">
        <v>34</v>
      </c>
      <c r="B32" s="16">
        <f>B29+B30+B31</f>
        <v>76250735</v>
      </c>
      <c r="C32" s="16">
        <v>79702033</v>
      </c>
      <c r="D32" s="16">
        <v>88534419</v>
      </c>
    </row>
    <row r="33" spans="1:4" x14ac:dyDescent="0.35">
      <c r="A33" s="11" t="s">
        <v>35</v>
      </c>
      <c r="B33" s="16">
        <f>B27+B32</f>
        <v>250403111</v>
      </c>
      <c r="C33" s="16">
        <v>215043834</v>
      </c>
      <c r="D33" s="16">
        <v>300074806</v>
      </c>
    </row>
    <row r="34" spans="1:4" x14ac:dyDescent="0.35">
      <c r="A34" s="11" t="s">
        <v>36</v>
      </c>
      <c r="B34" s="4"/>
      <c r="C34" s="4"/>
      <c r="D34" s="4"/>
    </row>
    <row r="35" spans="1:4" ht="14.4" x14ac:dyDescent="0.3">
      <c r="A35" s="11" t="s">
        <v>37</v>
      </c>
      <c r="B35" s="15">
        <v>264835156</v>
      </c>
      <c r="C35" s="15">
        <v>264835156</v>
      </c>
      <c r="D35" s="15">
        <v>264835156</v>
      </c>
    </row>
    <row r="36" spans="1:4" x14ac:dyDescent="0.35">
      <c r="A36" s="12" t="s">
        <v>38</v>
      </c>
      <c r="B36" s="24">
        <v>110526445</v>
      </c>
      <c r="C36" s="24">
        <v>111164239</v>
      </c>
      <c r="D36" s="24">
        <v>113498259</v>
      </c>
    </row>
    <row r="37" spans="1:4" x14ac:dyDescent="0.35">
      <c r="A37" s="12" t="s">
        <v>39</v>
      </c>
      <c r="B37" s="24">
        <v>13426761</v>
      </c>
      <c r="C37" s="24">
        <v>13426761</v>
      </c>
      <c r="D37" s="24">
        <v>13426761</v>
      </c>
    </row>
    <row r="38" spans="1:4" x14ac:dyDescent="0.35">
      <c r="A38" s="12" t="s">
        <v>40</v>
      </c>
      <c r="B38" s="24">
        <v>292168005</v>
      </c>
      <c r="C38" s="24">
        <v>292168005</v>
      </c>
      <c r="D38" s="24">
        <v>259154126</v>
      </c>
    </row>
    <row r="39" spans="1:4" x14ac:dyDescent="0.35">
      <c r="A39" s="12" t="s">
        <v>41</v>
      </c>
      <c r="B39" s="24">
        <v>-39525766</v>
      </c>
      <c r="C39" s="24">
        <v>-48153421</v>
      </c>
      <c r="D39" s="24">
        <v>-45922502</v>
      </c>
    </row>
    <row r="40" spans="1:4" x14ac:dyDescent="0.35">
      <c r="A40" s="12" t="s">
        <v>42</v>
      </c>
      <c r="B40" s="4">
        <v>0</v>
      </c>
      <c r="C40" s="24">
        <v>-30523566</v>
      </c>
      <c r="D40" s="4"/>
    </row>
    <row r="41" spans="1:4" x14ac:dyDescent="0.35">
      <c r="A41" s="12" t="s">
        <v>43</v>
      </c>
      <c r="B41" s="24">
        <v>22203410</v>
      </c>
      <c r="C41" s="24">
        <v>38513427</v>
      </c>
      <c r="D41" s="24">
        <v>7960986</v>
      </c>
    </row>
    <row r="42" spans="1:4" ht="14.4" x14ac:dyDescent="0.3">
      <c r="A42" s="11" t="s">
        <v>44</v>
      </c>
      <c r="B42" s="15">
        <f>B35+B36+B37+B38+B39+B41</f>
        <v>663634011</v>
      </c>
      <c r="C42" s="15">
        <v>641430601</v>
      </c>
      <c r="D42" s="15">
        <v>612952786</v>
      </c>
    </row>
    <row r="43" spans="1:4" ht="14.4" x14ac:dyDescent="0.3">
      <c r="A43" s="11" t="s">
        <v>45</v>
      </c>
      <c r="B43" s="15">
        <f>B33+B42</f>
        <v>914037122</v>
      </c>
      <c r="C43" s="15">
        <v>856474435</v>
      </c>
      <c r="D43" s="15">
        <v>913027592</v>
      </c>
    </row>
  </sheetData>
  <phoneticPr fontId="14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zoomScaleNormal="100" workbookViewId="0">
      <selection sqref="A1:A2"/>
    </sheetView>
  </sheetViews>
  <sheetFormatPr defaultRowHeight="14.4" x14ac:dyDescent="0.3"/>
  <cols>
    <col min="1" max="1" width="53.33203125" bestFit="1" customWidth="1"/>
    <col min="2" max="4" width="12.44140625" customWidth="1"/>
  </cols>
  <sheetData>
    <row r="1" spans="1:4" ht="15" x14ac:dyDescent="0.35">
      <c r="A1" s="4" t="s">
        <v>98</v>
      </c>
    </row>
    <row r="2" spans="1:4" ht="15" x14ac:dyDescent="0.35">
      <c r="A2" s="4" t="s">
        <v>99</v>
      </c>
    </row>
    <row r="3" spans="1:4" ht="15" x14ac:dyDescent="0.35">
      <c r="A3" s="4"/>
    </row>
    <row r="4" spans="1:4" x14ac:dyDescent="0.3">
      <c r="A4" t="s">
        <v>60</v>
      </c>
    </row>
    <row r="5" spans="1:4" ht="15" x14ac:dyDescent="0.35">
      <c r="A5" s="38" t="s">
        <v>91</v>
      </c>
    </row>
    <row r="6" spans="1:4" ht="15" x14ac:dyDescent="0.35">
      <c r="A6" s="2"/>
    </row>
    <row r="7" spans="1:4" ht="15" x14ac:dyDescent="0.35">
      <c r="A7" s="17" t="s">
        <v>90</v>
      </c>
      <c r="B7" s="32" t="s">
        <v>96</v>
      </c>
      <c r="C7" s="33" t="s">
        <v>97</v>
      </c>
      <c r="D7" s="33" t="s">
        <v>95</v>
      </c>
    </row>
    <row r="8" spans="1:4" x14ac:dyDescent="0.3">
      <c r="A8" t="s">
        <v>46</v>
      </c>
      <c r="B8" s="23">
        <v>178725841.13</v>
      </c>
      <c r="C8" s="23">
        <v>482666811</v>
      </c>
      <c r="D8" s="23">
        <v>128245311</v>
      </c>
    </row>
    <row r="9" spans="1:4" x14ac:dyDescent="0.3">
      <c r="A9" t="s">
        <v>47</v>
      </c>
      <c r="B9" s="23">
        <v>3898345.57</v>
      </c>
      <c r="C9" s="23">
        <v>26874232</v>
      </c>
      <c r="D9" s="23">
        <v>1705229</v>
      </c>
    </row>
    <row r="10" spans="1:4" x14ac:dyDescent="0.3">
      <c r="A10" t="s">
        <v>48</v>
      </c>
      <c r="B10" s="23">
        <v>-13624791.57</v>
      </c>
      <c r="C10" s="23">
        <v>11689110</v>
      </c>
      <c r="D10" s="23">
        <v>1221835</v>
      </c>
    </row>
    <row r="11" spans="1:4" x14ac:dyDescent="0.3">
      <c r="A11" t="s">
        <v>49</v>
      </c>
      <c r="B11" s="23">
        <v>3062521</v>
      </c>
      <c r="C11" s="23">
        <v>13779091</v>
      </c>
      <c r="D11" s="23">
        <v>2656798</v>
      </c>
    </row>
    <row r="12" spans="1:4" x14ac:dyDescent="0.3">
      <c r="A12" t="s">
        <v>50</v>
      </c>
      <c r="B12" s="23">
        <f>-(22129392.54+36632602.61+4022443.01)</f>
        <v>-62784438.159999996</v>
      </c>
      <c r="C12" s="23">
        <f>-177117257</f>
        <v>-177117257</v>
      </c>
      <c r="D12" s="23">
        <f>-43131962</f>
        <v>-43131962</v>
      </c>
    </row>
    <row r="13" spans="1:4" x14ac:dyDescent="0.3">
      <c r="A13" t="s">
        <v>51</v>
      </c>
      <c r="B13" s="23">
        <f>-33358412</f>
        <v>-33358412</v>
      </c>
      <c r="C13" s="23">
        <f>-129620059</f>
        <v>-129620059</v>
      </c>
      <c r="D13" s="23">
        <f>-26674654</f>
        <v>-26674654</v>
      </c>
    </row>
    <row r="14" spans="1:4" x14ac:dyDescent="0.3">
      <c r="A14" t="s">
        <v>52</v>
      </c>
      <c r="B14" s="23">
        <f>-6971045.26</f>
        <v>-6971045.2599999998</v>
      </c>
      <c r="C14" s="23">
        <f>-21966575</f>
        <v>-21966575</v>
      </c>
      <c r="D14" s="23">
        <f>-5132498</f>
        <v>-5132498</v>
      </c>
    </row>
    <row r="15" spans="1:4" x14ac:dyDescent="0.3">
      <c r="A15" t="s">
        <v>53</v>
      </c>
      <c r="B15" s="23">
        <f>-42404201.1</f>
        <v>-42404201.100000001</v>
      </c>
      <c r="C15" s="23">
        <f>-160602482</f>
        <v>-160602482</v>
      </c>
      <c r="D15" s="23">
        <f>-46940111</f>
        <v>-46940111</v>
      </c>
    </row>
    <row r="16" spans="1:4" x14ac:dyDescent="0.3">
      <c r="A16" t="s">
        <v>54</v>
      </c>
      <c r="B16" s="23">
        <v>26543818.609999999</v>
      </c>
      <c r="C16" s="23">
        <v>45702871</v>
      </c>
      <c r="D16" s="23">
        <v>11949948</v>
      </c>
    </row>
    <row r="17" spans="1:4" x14ac:dyDescent="0.3">
      <c r="A17" t="s">
        <v>55</v>
      </c>
      <c r="B17" s="23">
        <v>-787842.27</v>
      </c>
      <c r="C17" s="23">
        <f>1437-3801078</f>
        <v>-3799641</v>
      </c>
      <c r="D17" s="23">
        <v>-1202694</v>
      </c>
    </row>
    <row r="18" spans="1:4" x14ac:dyDescent="0.3">
      <c r="A18" t="s">
        <v>56</v>
      </c>
      <c r="B18" s="23">
        <v>25755977.34</v>
      </c>
      <c r="C18" s="23">
        <v>41903230</v>
      </c>
      <c r="D18" s="23">
        <v>10747254</v>
      </c>
    </row>
    <row r="19" spans="1:4" x14ac:dyDescent="0.3">
      <c r="A19" t="s">
        <v>57</v>
      </c>
      <c r="B19" s="23">
        <f>-3552567</f>
        <v>-3552567</v>
      </c>
      <c r="C19" s="23">
        <f>-3389803</f>
        <v>-3389803</v>
      </c>
      <c r="D19" s="23">
        <v>-2786268</v>
      </c>
    </row>
    <row r="20" spans="1:4" x14ac:dyDescent="0.3">
      <c r="A20" t="s">
        <v>58</v>
      </c>
      <c r="B20" s="23">
        <v>22203410.340000045</v>
      </c>
      <c r="C20" s="23">
        <v>38513427</v>
      </c>
      <c r="D20" s="23">
        <v>7960986</v>
      </c>
    </row>
    <row r="21" spans="1:4" x14ac:dyDescent="0.3">
      <c r="B21" s="26"/>
      <c r="C21" s="26"/>
    </row>
  </sheetData>
  <phoneticPr fontId="14" type="noConversion"/>
  <pageMargins left="0.7" right="0.7" top="0.75" bottom="0.75" header="0.3" footer="0.3"/>
  <pageSetup scale="95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6"/>
  <sheetViews>
    <sheetView zoomScaleNormal="100" workbookViewId="0">
      <selection sqref="A1:A2"/>
    </sheetView>
  </sheetViews>
  <sheetFormatPr defaultRowHeight="14.4" x14ac:dyDescent="0.3"/>
  <cols>
    <col min="1" max="1" width="51.109375" style="6" customWidth="1"/>
    <col min="2" max="3" width="13.109375" customWidth="1"/>
    <col min="4" max="4" width="14.5546875" customWidth="1"/>
  </cols>
  <sheetData>
    <row r="1" spans="1:4" ht="15" x14ac:dyDescent="0.35">
      <c r="A1" s="4" t="s">
        <v>98</v>
      </c>
    </row>
    <row r="2" spans="1:4" ht="15" x14ac:dyDescent="0.35">
      <c r="A2" s="4" t="s">
        <v>99</v>
      </c>
    </row>
    <row r="3" spans="1:4" ht="15" x14ac:dyDescent="0.35">
      <c r="A3" s="4"/>
    </row>
    <row r="4" spans="1:4" x14ac:dyDescent="0.3">
      <c r="A4" s="6" t="s">
        <v>92</v>
      </c>
    </row>
    <row r="5" spans="1:4" ht="15" x14ac:dyDescent="0.35">
      <c r="A5" s="38" t="s">
        <v>91</v>
      </c>
    </row>
    <row r="6" spans="1:4" ht="15" x14ac:dyDescent="0.35">
      <c r="A6" s="3"/>
      <c r="B6" s="35"/>
      <c r="C6" s="35"/>
      <c r="D6" s="35"/>
    </row>
    <row r="7" spans="1:4" ht="15" x14ac:dyDescent="0.35">
      <c r="A7" s="22" t="s">
        <v>90</v>
      </c>
      <c r="B7" s="36" t="s">
        <v>96</v>
      </c>
      <c r="C7" s="37" t="s">
        <v>97</v>
      </c>
      <c r="D7" s="37" t="s">
        <v>95</v>
      </c>
    </row>
    <row r="8" spans="1:4" ht="15" x14ac:dyDescent="0.35">
      <c r="A8" s="7" t="s">
        <v>61</v>
      </c>
      <c r="B8" s="4"/>
      <c r="C8" s="4"/>
      <c r="D8" s="4"/>
    </row>
    <row r="9" spans="1:4" ht="28.8" x14ac:dyDescent="0.3">
      <c r="A9" s="39" t="s">
        <v>62</v>
      </c>
      <c r="B9" s="8">
        <v>113681681</v>
      </c>
      <c r="C9" s="8">
        <v>556760499</v>
      </c>
      <c r="D9" s="8">
        <v>143325904</v>
      </c>
    </row>
    <row r="10" spans="1:4" ht="28.8" x14ac:dyDescent="0.3">
      <c r="A10" s="39" t="s">
        <v>63</v>
      </c>
      <c r="B10" s="8">
        <v>36752</v>
      </c>
      <c r="C10" s="8">
        <v>148813</v>
      </c>
      <c r="D10" s="8">
        <v>68596</v>
      </c>
    </row>
    <row r="11" spans="1:4" x14ac:dyDescent="0.3">
      <c r="A11" s="39" t="s">
        <v>64</v>
      </c>
      <c r="B11" s="8">
        <v>-70988392</v>
      </c>
      <c r="C11" s="8">
        <v>-284295073</v>
      </c>
      <c r="D11" s="8">
        <v>-66680139</v>
      </c>
    </row>
    <row r="12" spans="1:4" ht="28.8" x14ac:dyDescent="0.3">
      <c r="A12" s="39" t="s">
        <v>65</v>
      </c>
      <c r="B12" s="8">
        <v>-30794421</v>
      </c>
      <c r="C12" s="8">
        <v>-117871653</v>
      </c>
      <c r="D12" s="8">
        <v>-25855063</v>
      </c>
    </row>
    <row r="13" spans="1:4" x14ac:dyDescent="0.3">
      <c r="A13" s="39" t="s">
        <v>66</v>
      </c>
      <c r="B13" s="8">
        <f>-2865353</f>
        <v>-2865353</v>
      </c>
      <c r="C13" s="8">
        <v>-7795043</v>
      </c>
      <c r="D13" s="8">
        <v>-1791032</v>
      </c>
    </row>
    <row r="14" spans="1:4" ht="28.8" x14ac:dyDescent="0.3">
      <c r="A14" s="39" t="s">
        <v>67</v>
      </c>
      <c r="B14" s="8">
        <v>-8543500</v>
      </c>
      <c r="C14" s="8">
        <v>-32944087</v>
      </c>
      <c r="D14" s="8">
        <v>-8862095</v>
      </c>
    </row>
    <row r="15" spans="1:4" x14ac:dyDescent="0.3">
      <c r="A15" s="39" t="s">
        <v>68</v>
      </c>
      <c r="B15" s="8">
        <v>-2467575</v>
      </c>
      <c r="C15" s="8">
        <v>-656470</v>
      </c>
      <c r="D15" s="8">
        <v>-2701520</v>
      </c>
    </row>
    <row r="16" spans="1:4" x14ac:dyDescent="0.3">
      <c r="A16" s="39" t="s">
        <v>69</v>
      </c>
      <c r="B16" s="8">
        <f>B9+B10+B11+B12+B13+B14+B15+1</f>
        <v>-1940807</v>
      </c>
      <c r="C16" s="8">
        <v>113346987</v>
      </c>
      <c r="D16" s="8">
        <v>37504650</v>
      </c>
    </row>
    <row r="17" spans="1:4" x14ac:dyDescent="0.3">
      <c r="A17" s="39" t="s">
        <v>70</v>
      </c>
      <c r="B17" s="8">
        <v>465</v>
      </c>
      <c r="C17" s="8">
        <v>1437</v>
      </c>
      <c r="D17" s="8">
        <v>93</v>
      </c>
    </row>
    <row r="18" spans="1:4" x14ac:dyDescent="0.3">
      <c r="A18" s="39" t="s">
        <v>71</v>
      </c>
      <c r="B18" s="8">
        <v>-706093</v>
      </c>
      <c r="C18" s="8">
        <v>-3696552</v>
      </c>
      <c r="D18" s="8">
        <v>-993306</v>
      </c>
    </row>
    <row r="19" spans="1:4" x14ac:dyDescent="0.3">
      <c r="A19" s="39" t="s">
        <v>72</v>
      </c>
      <c r="B19" s="8">
        <v>-1050</v>
      </c>
      <c r="C19" s="8">
        <v>-10945</v>
      </c>
      <c r="D19" s="8">
        <v>-1251</v>
      </c>
    </row>
    <row r="20" spans="1:4" x14ac:dyDescent="0.3">
      <c r="A20" s="39" t="s">
        <v>73</v>
      </c>
      <c r="B20" s="8">
        <v>0</v>
      </c>
      <c r="C20" s="8">
        <v>-4080410</v>
      </c>
      <c r="D20" s="8">
        <v>0</v>
      </c>
    </row>
    <row r="21" spans="1:4" x14ac:dyDescent="0.3">
      <c r="A21" s="39" t="s">
        <v>74</v>
      </c>
      <c r="B21" s="8">
        <f>B16+B17+B18+B19</f>
        <v>-2647485</v>
      </c>
      <c r="C21" s="8">
        <v>105560517</v>
      </c>
      <c r="D21" s="8">
        <v>36510187</v>
      </c>
    </row>
    <row r="22" spans="1:4" ht="15" x14ac:dyDescent="0.35">
      <c r="A22" s="39" t="s">
        <v>75</v>
      </c>
      <c r="B22" s="4"/>
      <c r="C22" s="4"/>
      <c r="D22" s="4"/>
    </row>
    <row r="23" spans="1:4" ht="43.2" x14ac:dyDescent="0.35">
      <c r="A23" s="7" t="s">
        <v>93</v>
      </c>
      <c r="B23" s="4"/>
      <c r="C23" s="4"/>
      <c r="D23" s="4"/>
    </row>
    <row r="24" spans="1:4" ht="43.2" x14ac:dyDescent="0.3">
      <c r="A24" s="7" t="s">
        <v>76</v>
      </c>
      <c r="B24" s="8">
        <v>-10736460</v>
      </c>
      <c r="C24" s="8">
        <v>-39879555</v>
      </c>
      <c r="D24" s="8">
        <v>-13222945</v>
      </c>
    </row>
    <row r="25" spans="1:4" x14ac:dyDescent="0.3">
      <c r="A25" s="7" t="s">
        <v>77</v>
      </c>
      <c r="B25" s="8">
        <v>-10736460</v>
      </c>
      <c r="C25" s="8">
        <v>-39879555</v>
      </c>
      <c r="D25" s="8">
        <v>-13222945</v>
      </c>
    </row>
    <row r="26" spans="1:4" ht="15" x14ac:dyDescent="0.35">
      <c r="A26" s="7" t="s">
        <v>78</v>
      </c>
      <c r="B26" s="4"/>
      <c r="C26" s="4"/>
      <c r="D26" s="4"/>
    </row>
    <row r="27" spans="1:4" x14ac:dyDescent="0.3">
      <c r="A27" s="7" t="s">
        <v>79</v>
      </c>
      <c r="B27" s="8">
        <v>-2649435</v>
      </c>
      <c r="C27" s="8">
        <v>-10605913</v>
      </c>
      <c r="D27" s="8">
        <v>-2659001</v>
      </c>
    </row>
    <row r="28" spans="1:4" x14ac:dyDescent="0.3">
      <c r="A28" s="34" t="s">
        <v>80</v>
      </c>
      <c r="B28" s="8">
        <v>-8320</v>
      </c>
      <c r="C28" s="8">
        <v>-2003112</v>
      </c>
      <c r="D28" s="8">
        <v>-16683</v>
      </c>
    </row>
    <row r="29" spans="1:4" x14ac:dyDescent="0.3">
      <c r="A29" s="7" t="s">
        <v>81</v>
      </c>
      <c r="B29" s="8">
        <f>B27+B28</f>
        <v>-2657755</v>
      </c>
      <c r="C29" s="8">
        <v>-12609025</v>
      </c>
      <c r="D29" s="8">
        <v>-2675683</v>
      </c>
    </row>
    <row r="30" spans="1:4" x14ac:dyDescent="0.3">
      <c r="A30" s="7" t="s">
        <v>82</v>
      </c>
      <c r="B30" s="8">
        <v>-33110</v>
      </c>
      <c r="C30" s="8">
        <v>-240197</v>
      </c>
      <c r="D30" s="8">
        <v>20199</v>
      </c>
    </row>
    <row r="31" spans="1:4" x14ac:dyDescent="0.3">
      <c r="A31" s="34" t="s">
        <v>83</v>
      </c>
      <c r="B31" s="8">
        <v>-16074809</v>
      </c>
      <c r="C31" s="8">
        <v>52831740</v>
      </c>
      <c r="D31" s="8">
        <v>20631757</v>
      </c>
    </row>
    <row r="32" spans="1:4" ht="16.5" customHeight="1" x14ac:dyDescent="0.3">
      <c r="A32" s="7" t="s">
        <v>84</v>
      </c>
      <c r="B32" s="8">
        <v>-21489388</v>
      </c>
      <c r="C32" s="8">
        <v>-74321128</v>
      </c>
      <c r="D32" s="8">
        <v>-74321128</v>
      </c>
    </row>
    <row r="33" spans="1:4" x14ac:dyDescent="0.3">
      <c r="A33" s="7" t="s">
        <v>85</v>
      </c>
      <c r="B33" s="8">
        <v>-37564197</v>
      </c>
      <c r="C33" s="8">
        <v>-21489388</v>
      </c>
      <c r="D33" s="8">
        <v>-53689371</v>
      </c>
    </row>
    <row r="34" spans="1:4" ht="28.8" x14ac:dyDescent="0.3">
      <c r="A34" s="7" t="s">
        <v>86</v>
      </c>
      <c r="B34" s="8">
        <v>-37564197</v>
      </c>
      <c r="C34" s="8">
        <v>-21489388</v>
      </c>
      <c r="D34" s="8">
        <v>-53689819</v>
      </c>
    </row>
    <row r="35" spans="1:4" x14ac:dyDescent="0.3">
      <c r="A35" s="7" t="s">
        <v>87</v>
      </c>
      <c r="B35" s="8">
        <v>744458</v>
      </c>
      <c r="C35" s="8">
        <v>1727454</v>
      </c>
      <c r="D35" s="8">
        <v>30490675</v>
      </c>
    </row>
    <row r="36" spans="1:4" x14ac:dyDescent="0.3">
      <c r="A36" s="7" t="s">
        <v>88</v>
      </c>
      <c r="B36" s="8">
        <v>-38308655</v>
      </c>
      <c r="C36" s="8">
        <v>-23216842</v>
      </c>
      <c r="D36" s="8">
        <v>-84180046</v>
      </c>
    </row>
  </sheetData>
  <phoneticPr fontId="14" type="noConversion"/>
  <pageMargins left="0.7" right="0.7" top="0.75" bottom="0.75" header="0.3" footer="0.3"/>
  <pageSetup scale="95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zoomScaleNormal="100" workbookViewId="0">
      <selection activeCell="A3" sqref="A3:XFD3"/>
    </sheetView>
  </sheetViews>
  <sheetFormatPr defaultRowHeight="14.4" x14ac:dyDescent="0.3"/>
  <cols>
    <col min="1" max="1" width="24.88671875" customWidth="1"/>
    <col min="2" max="2" width="27.109375" customWidth="1"/>
    <col min="3" max="3" width="17.109375" style="1" customWidth="1"/>
    <col min="4" max="4" width="11.88671875" customWidth="1"/>
    <col min="5" max="5" width="12.109375" customWidth="1"/>
  </cols>
  <sheetData>
    <row r="1" spans="1:5" ht="15" x14ac:dyDescent="0.35">
      <c r="A1" s="4" t="s">
        <v>98</v>
      </c>
    </row>
    <row r="2" spans="1:5" ht="15" x14ac:dyDescent="0.35">
      <c r="A2" s="4" t="s">
        <v>99</v>
      </c>
    </row>
    <row r="3" spans="1:5" ht="15" x14ac:dyDescent="0.35">
      <c r="A3" s="4"/>
    </row>
    <row r="4" spans="1:5" x14ac:dyDescent="0.3">
      <c r="A4" t="s">
        <v>89</v>
      </c>
    </row>
    <row r="5" spans="1:5" ht="15" x14ac:dyDescent="0.35">
      <c r="A5" s="38" t="s">
        <v>91</v>
      </c>
    </row>
    <row r="6" spans="1:5" ht="15" x14ac:dyDescent="0.35">
      <c r="A6" s="2"/>
    </row>
    <row r="7" spans="1:5" ht="28.8" x14ac:dyDescent="0.3">
      <c r="A7" s="18" t="s">
        <v>90</v>
      </c>
      <c r="B7" s="18" t="s">
        <v>0</v>
      </c>
      <c r="C7" s="19" t="s">
        <v>9</v>
      </c>
      <c r="D7" s="18" t="s">
        <v>96</v>
      </c>
      <c r="E7" s="27" t="s">
        <v>95</v>
      </c>
    </row>
    <row r="8" spans="1:5" ht="28.8" x14ac:dyDescent="0.3">
      <c r="A8" s="20" t="s">
        <v>1</v>
      </c>
      <c r="B8" s="21" t="s">
        <v>2</v>
      </c>
      <c r="C8" s="22" t="s">
        <v>13</v>
      </c>
      <c r="D8" s="28">
        <v>2.1582989312761374</v>
      </c>
      <c r="E8" s="28">
        <v>1.9</v>
      </c>
    </row>
    <row r="9" spans="1:5" ht="28.8" x14ac:dyDescent="0.3">
      <c r="A9" s="20" t="s">
        <v>3</v>
      </c>
      <c r="B9" s="21" t="s">
        <v>4</v>
      </c>
      <c r="C9" s="22" t="s">
        <v>12</v>
      </c>
      <c r="D9" s="28">
        <v>14.085746578772016</v>
      </c>
      <c r="E9" s="28">
        <v>24.44</v>
      </c>
    </row>
    <row r="10" spans="1:5" ht="28.8" x14ac:dyDescent="0.3">
      <c r="A10" s="20" t="s">
        <v>5</v>
      </c>
      <c r="B10" s="21" t="s">
        <v>6</v>
      </c>
      <c r="C10" s="22" t="s">
        <v>10</v>
      </c>
      <c r="D10" s="25">
        <v>163</v>
      </c>
      <c r="E10" s="29">
        <v>206</v>
      </c>
    </row>
    <row r="11" spans="1:5" ht="28.8" x14ac:dyDescent="0.3">
      <c r="A11" s="20" t="s">
        <v>7</v>
      </c>
      <c r="B11" s="21" t="s">
        <v>8</v>
      </c>
      <c r="C11" s="22" t="s">
        <v>11</v>
      </c>
      <c r="D11" s="28">
        <v>0.3321027845709591</v>
      </c>
      <c r="E11" s="28">
        <v>0.25</v>
      </c>
    </row>
    <row r="14" spans="1:5" x14ac:dyDescent="0.3">
      <c r="D14" s="26"/>
      <c r="E14" s="26"/>
    </row>
  </sheetData>
  <pageMargins left="0.7" right="0.7" top="0.75" bottom="0.75" header="0.3" footer="0.3"/>
  <pageSetup scale="7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Situatia pozitiei financiare</vt:lpstr>
      <vt:lpstr>Situatia rezultatului global</vt:lpstr>
      <vt:lpstr>Fluxuri de trezorerie</vt:lpstr>
      <vt:lpstr>Indicatori operationali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2023-05-16T04:58:34Z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{6063418C-960B-44AA-A8A1-99A8F9E1794C}</vt:lpwstr>
  </property>
  <property fmtid="{D5CDD505-2E9C-101B-9397-08002B2CF9AE}" pid="3" name="DLPManualFileClassificationLastModifiedBy">
    <vt:lpwstr>ANTIBIOTICE\tatianab</vt:lpwstr>
  </property>
  <property fmtid="{D5CDD505-2E9C-101B-9397-08002B2CF9AE}" pid="4" name="DLPManualFileClassificationLastModificationDate">
    <vt:lpwstr>1651822388</vt:lpwstr>
  </property>
  <property fmtid="{D5CDD505-2E9C-101B-9397-08002B2CF9AE}" pid="5" name="DLPManualFileClassificationVersion">
    <vt:lpwstr>11.9.0.82</vt:lpwstr>
  </property>
</Properties>
</file>