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bookViews>
    <workbookView xWindow="0" yWindow="0" windowWidth="28800" windowHeight="7410" tabRatio="681"/>
  </bookViews>
  <sheets>
    <sheet name="Situatia pozitiei financiare" sheetId="2" r:id="rId1"/>
    <sheet name="Situatia rezultatului global" sheetId="3" r:id="rId2"/>
    <sheet name="Situatia fluxurilor de numerar" sheetId="10" r:id="rId3"/>
    <sheet name="Indicatori operational" sheetId="11" r:id="rId4"/>
    <sheet name="Indicatori operationali" sheetId="1" state="hidden" r:id="rId5"/>
  </sheets>
  <calcPr calcId="162913"/>
</workbook>
</file>

<file path=xl/calcChain.xml><?xml version="1.0" encoding="utf-8"?>
<calcChain xmlns="http://schemas.openxmlformats.org/spreadsheetml/2006/main">
  <c r="C8" i="3" l="1"/>
  <c r="B56" i="10"/>
  <c r="C56" i="10"/>
  <c r="C50" i="10"/>
  <c r="B50" i="10"/>
  <c r="C40" i="10"/>
  <c r="B40" i="10"/>
  <c r="C22" i="10"/>
  <c r="C31" i="10" s="1"/>
  <c r="B22" i="10"/>
  <c r="B31" i="10" s="1"/>
  <c r="B29" i="2"/>
  <c r="B44" i="2"/>
  <c r="B28" i="2"/>
  <c r="B25" i="3"/>
  <c r="C29" i="3" l="1"/>
  <c r="B29" i="3"/>
  <c r="C44" i="2"/>
  <c r="C46" i="2" s="1"/>
  <c r="C48" i="2" s="1"/>
  <c r="B36" i="2"/>
  <c r="B46" i="2" s="1"/>
  <c r="C36" i="2"/>
  <c r="D36" i="2"/>
  <c r="C30" i="2"/>
  <c r="D30" i="2"/>
  <c r="B20" i="2"/>
  <c r="D20" i="2"/>
  <c r="D13" i="2"/>
  <c r="B13" i="2"/>
  <c r="B22" i="2" l="1"/>
  <c r="D44" i="2"/>
  <c r="B30" i="2"/>
  <c r="B48" i="2" l="1"/>
  <c r="B8" i="3"/>
  <c r="C25" i="3"/>
  <c r="C30" i="3" s="1"/>
  <c r="C33" i="3" s="1"/>
  <c r="C35" i="3" s="1"/>
  <c r="C36" i="3" s="1"/>
  <c r="D46" i="2"/>
  <c r="D48" i="2" s="1"/>
  <c r="C17" i="2"/>
  <c r="C20" i="2" s="1"/>
  <c r="C13" i="2"/>
  <c r="C22" i="2" s="1"/>
  <c r="B30" i="3" l="1"/>
  <c r="B33" i="3" s="1"/>
  <c r="B35" i="3" s="1"/>
  <c r="B36" i="3" s="1"/>
  <c r="D22" i="2"/>
  <c r="F11" i="1" l="1"/>
  <c r="F10" i="1"/>
  <c r="F6" i="1" l="1"/>
  <c r="F5" i="1"/>
  <c r="F8" i="1" l="1"/>
  <c r="E5" i="1"/>
  <c r="E8" i="1" l="1"/>
  <c r="E6" i="1"/>
</calcChain>
</file>

<file path=xl/sharedStrings.xml><?xml version="1.0" encoding="utf-8"?>
<sst xmlns="http://schemas.openxmlformats.org/spreadsheetml/2006/main" count="181" uniqueCount="142">
  <si>
    <t>Mod de calcul</t>
  </si>
  <si>
    <t>30.06.2019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</si>
  <si>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</si>
  <si>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</si>
  <si>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</si>
  <si>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</si>
  <si>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</si>
  <si>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</si>
  <si>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</si>
  <si>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</si>
  <si>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</si>
  <si>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</si>
  <si>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</si>
  <si>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</si>
  <si>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</si>
  <si>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</si>
  <si>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</si>
  <si>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</si>
  <si>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</si>
  <si>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</si>
  <si>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</si>
  <si>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</si>
  <si>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</si>
  <si>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</si>
  <si>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</si>
  <si>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</si>
  <si>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</si>
  <si>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</si>
  <si>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TOTAL ACTIVE  CIRCULANTE</t>
  </si>
  <si>
    <t>TOTAL ACTIVE</t>
  </si>
  <si>
    <t>DATORII CURENTE</t>
  </si>
  <si>
    <t>Datorii comerciale si similare</t>
  </si>
  <si>
    <t>Datorii din impozite si taxe curente</t>
  </si>
  <si>
    <t>TOTAL  DATORII CURENTE</t>
  </si>
  <si>
    <t>DATORII PE TERMEN LUNG</t>
  </si>
  <si>
    <t>TOTAL DATORII</t>
  </si>
  <si>
    <t>Rezerve din reevaluare</t>
  </si>
  <si>
    <t>Rezultat reportat</t>
  </si>
  <si>
    <t>TOTAL CAPITALURI PROPRII</t>
  </si>
  <si>
    <t>TOTAL CAPITALURI SI DATORII</t>
  </si>
  <si>
    <t>Alte venituri din exploatare</t>
  </si>
  <si>
    <t>(sumele sunt exprimate in LEI)</t>
  </si>
  <si>
    <t>Indicatori operationali</t>
  </si>
  <si>
    <t>Indicatori</t>
  </si>
  <si>
    <t>Castig pe actiune (EPS)</t>
  </si>
  <si>
    <t>(sumele sunt exprimate in lei)</t>
  </si>
  <si>
    <t>Capital social subscris varsat/Numar de actiuni</t>
  </si>
  <si>
    <t>actiuni</t>
  </si>
  <si>
    <t>30.06.2020</t>
  </si>
  <si>
    <t>30.06.2021</t>
  </si>
  <si>
    <t>31.12.2022</t>
  </si>
  <si>
    <t>S.C. ANTIBIOTICE S.A</t>
  </si>
  <si>
    <t>CUI: RO 1973096</t>
  </si>
  <si>
    <t>Cheltuieli inregistrate in avans</t>
  </si>
  <si>
    <t>Numerar si depozite pe termen scurt</t>
  </si>
  <si>
    <t>CAPITAL PROPRIU SI DATORII</t>
  </si>
  <si>
    <t>CAPITAL PROPRIU</t>
  </si>
  <si>
    <t>Capital subscris</t>
  </si>
  <si>
    <t>Rezerve legale si alte rezerve</t>
  </si>
  <si>
    <t>Imprumuturi si datorii bancare</t>
  </si>
  <si>
    <t>Subventii pentru investitii - portiune necurenta</t>
  </si>
  <si>
    <t>Datorii privind impozitele amanate</t>
  </si>
  <si>
    <t>TOTAL DATORII PE TERMEN LUNG</t>
  </si>
  <si>
    <t>Imprumuturi bancare</t>
  </si>
  <si>
    <t>Provizioane</t>
  </si>
  <si>
    <t>Venituri din contractele cu clientii, din care:</t>
  </si>
  <si>
    <t>Venituri din vanzarea de produse finite</t>
  </si>
  <si>
    <t>Venituri din vanzarea produselor realizate pe alte site-uri de fabricatie</t>
  </si>
  <si>
    <t>Venituri din prestarea de servicii</t>
  </si>
  <si>
    <t>Venituri din subventii</t>
  </si>
  <si>
    <t>Modificari in cadrul stocurilor de produse finite si productie in curs</t>
  </si>
  <si>
    <t>Venituri din proiecte de imobilizari</t>
  </si>
  <si>
    <t>Cheltuieli cu beneficiile angajatilor</t>
  </si>
  <si>
    <t>Cheltuieli de transport</t>
  </si>
  <si>
    <t>Cheltuieli cu utilitatile</t>
  </si>
  <si>
    <t>Amortizare si ajustarile pentru deprecierea activelor imobilizate, net</t>
  </si>
  <si>
    <t>Ajustarile pentru deprecierea activelor circulante, net</t>
  </si>
  <si>
    <t>Provizioane reversate, net</t>
  </si>
  <si>
    <t>Sponsorizari, donatii</t>
  </si>
  <si>
    <t>Alte cheltuieli</t>
  </si>
  <si>
    <t>Rezultat operational</t>
  </si>
  <si>
    <t>Diferente de curs valutar, net</t>
  </si>
  <si>
    <t>Cheltuieli privind dobanzile, net</t>
  </si>
  <si>
    <t>Alte cheltuieli financiare</t>
  </si>
  <si>
    <t>Rezultatul financiar</t>
  </si>
  <si>
    <t>Profitul inainte de impozitare</t>
  </si>
  <si>
    <t>Cheltuiala cu impozitul pe profit</t>
  </si>
  <si>
    <t>Profitul exercitiului financiar</t>
  </si>
  <si>
    <t>Total rezultatul global</t>
  </si>
  <si>
    <t>Rezultat pe actiune</t>
  </si>
  <si>
    <t>Profit înaintea impozitării</t>
  </si>
  <si>
    <t>Ajustari pentru:</t>
  </si>
  <si>
    <t>Amortizare aferentă imobilizărilor necorporale</t>
  </si>
  <si>
    <t>Amortizare aferentă imobilizărilor corporale</t>
  </si>
  <si>
    <t>Income tax</t>
  </si>
  <si>
    <t>Cheltuieli/(Venituri) aferente ajustarilor de valoare mijloace fixe</t>
  </si>
  <si>
    <t>Cheltuieli/(Venituri) aferente provizioanelor de stocuri</t>
  </si>
  <si>
    <t>Cheltuieli/(Venituri) aferente provizioanelor de clienţi şi conturi asimilate</t>
  </si>
  <si>
    <t>Cheltuieli/(Venituri) aferente provizioanelor pentru riscuri şi cheltuieli</t>
  </si>
  <si>
    <t>(Câştig net)/Pierdere netă din ieşirea de imobilizări corporale</t>
  </si>
  <si>
    <t>Ajustari pentru pierderi/(câștig) din curs valutar</t>
  </si>
  <si>
    <t>Cheltuieli cu dobânzile</t>
  </si>
  <si>
    <t>Venituri din dobânzi</t>
  </si>
  <si>
    <t>Flux de trezorerie generat din activitatea de exploatare înainte de modificări ale capitalului circulant</t>
  </si>
  <si>
    <t>(Creşteri)/Descreşteri de creanţe</t>
  </si>
  <si>
    <t>(Creşteri)/Descreşteri de cheltuieli în avans</t>
  </si>
  <si>
    <t>(Creşteri)/Descreşteri de stocuri</t>
  </si>
  <si>
    <t>Creşteri / (descreşteri) de datorii</t>
  </si>
  <si>
    <t>Creşteri / (descreşteri) de venituri in avans</t>
  </si>
  <si>
    <t>Dobânzi plătite</t>
  </si>
  <si>
    <t>Dobânzi încasate</t>
  </si>
  <si>
    <t>Impozit pe profit plătit</t>
  </si>
  <si>
    <t>Numerar net din activităţi de exploatare</t>
  </si>
  <si>
    <t>Fluxuri de numerar din activităţi de investiţie</t>
  </si>
  <si>
    <t>Achiziţii de active corporale</t>
  </si>
  <si>
    <t>Achizitii de active necorporale</t>
  </si>
  <si>
    <t>Împrumuturi (acordate)/restituite și imobilizări financiare</t>
  </si>
  <si>
    <t xml:space="preserve">Încasări din vânzarea de imobilizări </t>
  </si>
  <si>
    <t>Dividende incasate</t>
  </si>
  <si>
    <t>(Achiziție)/Vânzare de acțiuni proprii</t>
  </si>
  <si>
    <t>Numerar net din activităţi de investiţie</t>
  </si>
  <si>
    <t>Fluxuri de numerar din activităţi de finanţare</t>
  </si>
  <si>
    <t>Creşterea/(Scăderea) utilizării liniei de credit</t>
  </si>
  <si>
    <t>Încasare/(Rambursare) împrumut termen lung</t>
  </si>
  <si>
    <t>Încasare/(Rambursare) împrumut de la actionari/asociati</t>
  </si>
  <si>
    <t>Plăţi din leasing financiar</t>
  </si>
  <si>
    <t>Crestere/descrestere subventii</t>
  </si>
  <si>
    <t>Dividende plătite</t>
  </si>
  <si>
    <t>Modificări ale capitalului social majorare/(diminuare)</t>
  </si>
  <si>
    <t>Numerar net din activităţi de finanţare</t>
  </si>
  <si>
    <t>(Descreşterea)/Creşterea netă a numerarului şi echivalentelor de numerar</t>
  </si>
  <si>
    <t>Numerar şi echivalente de numerar la începutul exerciţiului financiar</t>
  </si>
  <si>
    <t>Efectul cursului de schimb valutar asupra miscarii numerarului si a echivalentelor de numerar</t>
  </si>
  <si>
    <t>Numerar şi echivalentele de numerar la sfârşitul exerciţiului financiar</t>
  </si>
  <si>
    <t>30.09.2022</t>
  </si>
  <si>
    <t>30.09.2023</t>
  </si>
  <si>
    <t>Situatia pozitiei financiare la data de 30 septembrie 2023</t>
  </si>
  <si>
    <t>Situatia rezultatului global la data de 30 septembrie 2023</t>
  </si>
  <si>
    <t>Situatia fluxurilor de trezorerie 30 septembrie 2023</t>
  </si>
  <si>
    <t>Cheltuieli cu materiile prime, consumabile folosite si produsele realizate pe alte site-uri de fabricatie</t>
  </si>
  <si>
    <t>ANTIBIOTICE S.A.</t>
  </si>
  <si>
    <t>RO1973096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</si>
</sst>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(* #,##0_);_(* \(#,##0\);_(* &quot;-&quot;??_);_(@_)"/>
    <numFmt numFmtId="167" formatCode="#,##0.0000"/>
    <numFmt numFmtId="168" formatCode="_(* #,##0.0000_);_(* \(#,##0.00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sz val="11"/>
      <color theme="0"/>
      <name val="Calibri"/>
      <family val="2"/>
      <scheme val="minor"/>
    </font>
    <font>
      <b/>
      <sz val="10"/>
      <color theme="0"/>
      <name val="Trebuchet MS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rebuchet MS"/>
      <family val="2"/>
    </font>
    <font>
      <sz val="11"/>
      <color indexed="8"/>
      <name val="Trebuchet MS"/>
      <family val="2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rebuchet MS"/>
    </font>
    <font>
      <sz val="11"/>
      <name val="Calibri"/>
      <family val="2"/>
      <scheme val="minor"/>
    </font>
    <font>
      <b/>
      <sz val="10"/>
      <color rgb="FF000000"/>
      <name val="Trebuchet MS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15" fillId="0" borderId="0"/>
    <xf numFmtId="164" fontId="19" fillId="0" borderId="0" applyFont="0" applyFill="0" applyBorder="0" applyAlignment="0" applyProtection="0"/>
    <xf numFmtId="0" fontId="14" fillId="0" borderId="0"/>
    <xf numFmtId="9" fontId="19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3" fillId="0" borderId="0" xfId="0" applyFont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1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165" fontId="0" fillId="0" borderId="0" xfId="0" applyNumberFormat="1" applyAlignment="1">
      <alignment horizontal="right" vertical="top" wrapText="1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horizontal="right" vertical="center"/>
    </xf>
    <xf numFmtId="14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12" fillId="0" borderId="0" xfId="1" applyFont="1" applyAlignment="1">
      <alignment horizontal="left"/>
    </xf>
    <xf numFmtId="0" fontId="13" fillId="0" borderId="1" xfId="0" applyFont="1" applyBorder="1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0" fontId="16" fillId="0" borderId="0" xfId="0" applyFont="1"/>
    <xf numFmtId="0" fontId="17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justify" vertical="top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8" fillId="0" borderId="0" xfId="0" applyFont="1"/>
    <xf numFmtId="3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6" fontId="0" fillId="0" borderId="0" xfId="6" applyNumberFormat="1" applyFont="1"/>
    <xf numFmtId="3" fontId="6" fillId="0" borderId="0" xfId="0" applyNumberFormat="1" applyFont="1" applyAlignment="1">
      <alignment horizontal="right" vertical="center"/>
    </xf>
    <xf numFmtId="3" fontId="0" fillId="0" borderId="0" xfId="0" applyNumberFormat="1"/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166" fontId="0" fillId="0" borderId="0" xfId="0" applyNumberFormat="1"/>
    <xf numFmtId="0" fontId="2" fillId="2" borderId="0" xfId="0" applyFont="1" applyFill="1" applyAlignment="1">
      <alignment horizontal="center"/>
    </xf>
    <xf numFmtId="3" fontId="23" fillId="2" borderId="0" xfId="0" applyNumberFormat="1" applyFont="1" applyFill="1" applyAlignment="1">
      <alignment horizontal="right" vertical="center"/>
    </xf>
    <xf numFmtId="166" fontId="23" fillId="2" borderId="0" xfId="6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67" fontId="26" fillId="0" borderId="0" xfId="0" applyNumberFormat="1" applyFont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0" xfId="7" applyFont="1" applyAlignment="1">
      <alignment vertical="center" wrapText="1"/>
    </xf>
    <xf numFmtId="0" fontId="27" fillId="0" borderId="0" xfId="0" applyFont="1" applyAlignment="1">
      <alignment vertical="center" wrapText="1"/>
    </xf>
    <xf numFmtId="3" fontId="16" fillId="0" borderId="0" xfId="0" applyNumberFormat="1" applyFont="1"/>
    <xf numFmtId="166" fontId="1" fillId="0" borderId="0" xfId="6" applyNumberFormat="1" applyFont="1" applyAlignment="1">
      <alignment vertical="center"/>
    </xf>
    <xf numFmtId="166" fontId="22" fillId="0" borderId="0" xfId="6" applyNumberFormat="1" applyFont="1" applyFill="1" applyAlignment="1">
      <alignment vertical="center"/>
    </xf>
    <xf numFmtId="166" fontId="0" fillId="0" borderId="0" xfId="6" applyNumberFormat="1" applyFont="1" applyFill="1" applyAlignment="1">
      <alignment vertical="center"/>
    </xf>
    <xf numFmtId="166" fontId="26" fillId="0" borderId="0" xfId="6" applyNumberFormat="1" applyFont="1" applyFill="1" applyAlignment="1">
      <alignment vertical="center"/>
    </xf>
    <xf numFmtId="166" fontId="1" fillId="0" borderId="0" xfId="6" applyNumberFormat="1" applyFont="1" applyFill="1" applyAlignment="1">
      <alignment vertical="center"/>
    </xf>
    <xf numFmtId="166" fontId="0" fillId="0" borderId="0" xfId="6" applyNumberFormat="1" applyFont="1" applyAlignment="1">
      <alignment vertical="center"/>
    </xf>
    <xf numFmtId="168" fontId="26" fillId="0" borderId="0" xfId="6" applyNumberFormat="1" applyFont="1" applyAlignment="1">
      <alignment vertical="center"/>
    </xf>
    <xf numFmtId="0" fontId="9" fillId="0" borderId="0" xfId="0" applyFont="1" applyAlignment="1">
      <alignment horizontal="right"/>
    </xf>
    <xf numFmtId="166" fontId="26" fillId="0" borderId="0" xfId="6" applyNumberFormat="1" applyFont="1" applyAlignment="1">
      <alignment vertical="center"/>
    </xf>
    <xf numFmtId="166" fontId="22" fillId="0" borderId="0" xfId="6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2" fontId="0" fillId="0" borderId="0" xfId="0" applyNumberFormat="1"/>
    <xf numFmtId="10" fontId="3" fillId="0" borderId="0" xfId="8" applyNumberFormat="1" applyFont="1" applyAlignment="1">
      <alignment vertical="top"/>
    </xf>
    <xf numFmtId="164" fontId="3" fillId="0" borderId="0" xfId="6" applyNumberFormat="1" applyFont="1" applyAlignment="1">
      <alignment vertical="top"/>
    </xf>
    <xf numFmtId="164" fontId="0" fillId="0" borderId="0" xfId="6" applyNumberFormat="1" applyFont="1"/>
    <xf numFmtId="0" fontId="16" fillId="0" borderId="0" xfId="0" applyFont="1" applyAlignment="1">
      <alignment horizontal="left" vertical="top"/>
    </xf>
    <xf numFmtId="166" fontId="24" fillId="0" borderId="0" xfId="0" applyNumberFormat="1" applyFont="1" applyAlignment="1">
      <alignment vertical="center" wrapText="1"/>
    </xf>
    <xf numFmtId="4" fontId="0" fillId="0" borderId="0" xfId="6" applyNumberFormat="1" applyFont="1"/>
    <xf numFmtId="10" fontId="0" fillId="0" borderId="0" xfId="8" applyNumberFormat="1" applyFont="1"/>
    <xf numFmtId="166" fontId="3" fillId="0" borderId="0" xfId="6" applyNumberFormat="1" applyFont="1" applyAlignment="1">
      <alignment vertical="top"/>
    </xf>
  </cellXfs>
  <cellStyles count="9">
    <cellStyle name="Comma" xfId="6" builtinId="3"/>
    <cellStyle name="Comma 2" xfId="2"/>
    <cellStyle name="Normal" xfId="0" builtinId="0"/>
    <cellStyle name="Normal - Style1" xfId="7"/>
    <cellStyle name="Normal 2" xfId="1"/>
    <cellStyle name="Normal 3" xfId="4"/>
    <cellStyle name="Normal 4" xfId="5"/>
    <cellStyle name="Percent" xfId="8" builtinId="5"/>
    <cellStyle name="Percent 2" xfId="3"/>
  </cellStyles>
  <dxfs count="32">
    <dxf>
      <numFmt numFmtId="2" formatCode="0.00"/>
      <alignment horizontal="righ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164" formatCode="_(* #,##0.00_);_(* \(#,##0.0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164" formatCode="_(* #,##0.00_);_(* \(#,##0.0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Trebuchet MS"/>
        <scheme val="none"/>
      </font>
      <alignment horizontal="center" textRotation="0" indent="0" justifyLastLine="0" shrinkToFit="0" readingOrder="0"/>
    </dxf>
    <dxf>
      <numFmt numFmtId="166" formatCode="_(* #,##0_);_(* \(#,##0\);_(* &quot;-&quot;??_);_(@_)"/>
    </dxf>
    <dxf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</font>
      <numFmt numFmtId="166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  <dxf>
      <font>
        <b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2" displayName="Table2" ref="A7:D48" totalsRowShown="0" dataDxfId="31">
  <autoFilter ref="A7:D48">
    <filterColumn colId="0" hiddenButton="1"/>
  </autoFilter>
  <tableColumns count="4">
    <tableColumn id="1" name="Indicatori" dataDxfId="30"/>
    <tableColumn id="6" name="30.09.2022" dataDxfId="29"/>
    <tableColumn id="2" name="31.12.2022" dataDxfId="28"/>
    <tableColumn id="5" name="30.09.2023" dataDxfId="27" dataCellStyle="Com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7:C36" totalsRowShown="0" headerRowDxfId="26" tableBorderDxfId="25" totalsRowBorderDxfId="24">
  <tableColumns count="3">
    <tableColumn id="1" name="Indicatori" dataDxfId="23"/>
    <tableColumn id="4" name="30.09.2022" dataDxfId="22" dataCellStyle="Comma"/>
    <tableColumn id="2" name="30.09.2023" dataDxfId="21" dataCellStyle="Com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" name="Table42" displayName="Table42" ref="A7:C56" totalsRowShown="0" headerRowDxfId="20" dataDxfId="19">
  <tableColumns count="3">
    <tableColumn id="1" name="Indicatori" dataDxfId="18"/>
    <tableColumn id="2" name="30.09.2022" dataDxfId="17" dataCellStyle="Comma"/>
    <tableColumn id="3" name="30.09.2023" dataDxfId="16" dataCellStyle="Com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5" name="Table46" displayName="Table46" ref="A7:E11" totalsRowShown="0" headerRowDxfId="15" dataDxfId="14">
  <tableColumns count="5">
    <tableColumn id="1" name="Indicatori" dataDxfId="13"/>
    <tableColumn id="2" name="Mod de calcul" dataDxfId="12"/>
    <tableColumn id="3" name="Unitate de masura" dataDxfId="11"/>
    <tableColumn id="7" name="30.09.2023" dataDxfId="10" dataCellStyle="Comma"/>
    <tableColumn id="4" name="30.09.2022" dataDxfId="9" dataCellStyle="Comma">
      <calculatedColumnFormula>'Situatia pozitiei financiare'!B20/'Situatia pozitiei financiare'!B44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4:F11" totalsRowShown="0" headerRowDxfId="8" headerRowBorderDxfId="7" tableBorderDxfId="6" totalsRowBorderDxfId="5">
  <tableColumns count="6">
    <tableColumn id="1" name="Indicatori" dataDxfId="4"/>
    <tableColumn id="2" name="Mod de calcul" dataDxfId="3"/>
    <tableColumn id="3" name="Unitate de masura" dataDxfId="2"/>
    <tableColumn id="5" name="30.06.2019" dataDxfId="1"/>
    <tableColumn id="6" name="30.06.2020" dataDxfId="0"/>
    <tableColumn id="4" name="30.06.202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38" zoomScaleNormal="100" workbookViewId="0">
      <selection activeCell="D4" sqref="D4"/>
    </sheetView>
  </sheetViews>
  <sheetFormatPr defaultRowHeight="15.75" x14ac:dyDescent="0.3"/>
  <cols>
    <col min="1" max="1" width="36.7109375" style="4" customWidth="1"/>
    <col min="2" max="2" width="13.140625" bestFit="1" customWidth="1"/>
    <col min="3" max="3" width="13.5703125" customWidth="1"/>
    <col min="4" max="4" width="14.42578125" customWidth="1"/>
    <col min="6" max="6" width="13.28515625" style="41" customWidth="1"/>
    <col min="8" max="8" width="15.85546875" style="36" bestFit="1" customWidth="1"/>
  </cols>
  <sheetData>
    <row r="1" spans="1:4" x14ac:dyDescent="0.3">
      <c r="A1" s="4" t="s">
        <v>51</v>
      </c>
    </row>
    <row r="2" spans="1:4" x14ac:dyDescent="0.3">
      <c r="A2" s="4" t="s">
        <v>52</v>
      </c>
    </row>
    <row r="4" spans="1:4" ht="16.5" x14ac:dyDescent="0.3">
      <c r="A4" s="25" t="s">
        <v>136</v>
      </c>
    </row>
    <row r="5" spans="1:4" ht="16.5" x14ac:dyDescent="0.3">
      <c r="A5" s="27" t="s">
        <v>45</v>
      </c>
    </row>
    <row r="7" spans="1:4" hidden="1" x14ac:dyDescent="0.3">
      <c r="A7" s="6" t="s">
        <v>43</v>
      </c>
      <c r="B7" t="s">
        <v>134</v>
      </c>
      <c r="C7" t="s">
        <v>50</v>
      </c>
      <c r="D7" t="s">
        <v>135</v>
      </c>
    </row>
    <row r="8" spans="1:4" x14ac:dyDescent="0.3">
      <c r="A8" s="43" t="s">
        <v>43</v>
      </c>
      <c r="B8" s="44" t="s">
        <v>134</v>
      </c>
      <c r="C8" s="44" t="s">
        <v>50</v>
      </c>
      <c r="D8" s="45" t="s">
        <v>135</v>
      </c>
    </row>
    <row r="9" spans="1:4" ht="15" x14ac:dyDescent="0.25">
      <c r="A9" s="29" t="s">
        <v>20</v>
      </c>
      <c r="D9" s="36"/>
    </row>
    <row r="10" spans="1:4" ht="15" x14ac:dyDescent="0.25">
      <c r="A10" s="7" t="s">
        <v>21</v>
      </c>
      <c r="D10" s="36"/>
    </row>
    <row r="11" spans="1:4" ht="15" x14ac:dyDescent="0.25">
      <c r="A11" s="7" t="s">
        <v>22</v>
      </c>
      <c r="B11" s="18">
        <v>489691938</v>
      </c>
      <c r="C11" s="18">
        <v>496810361</v>
      </c>
      <c r="D11" s="18">
        <v>518153415</v>
      </c>
    </row>
    <row r="12" spans="1:4" ht="15" x14ac:dyDescent="0.25">
      <c r="A12" s="7" t="s">
        <v>23</v>
      </c>
      <c r="B12" s="18">
        <v>34530147</v>
      </c>
      <c r="C12" s="18">
        <v>35795943</v>
      </c>
      <c r="D12" s="18">
        <v>44947148</v>
      </c>
    </row>
    <row r="13" spans="1:4" ht="15" x14ac:dyDescent="0.25">
      <c r="A13" s="7" t="s">
        <v>24</v>
      </c>
      <c r="B13" s="18">
        <f>B11+B12</f>
        <v>524222085</v>
      </c>
      <c r="C13" s="18">
        <f>C11+C12</f>
        <v>532606304</v>
      </c>
      <c r="D13" s="18">
        <f>D11+D12</f>
        <v>563100563</v>
      </c>
    </row>
    <row r="14" spans="1:4" ht="15" x14ac:dyDescent="0.25">
      <c r="A14" s="7"/>
      <c r="B14" s="18"/>
      <c r="C14" s="18"/>
      <c r="D14" s="18"/>
    </row>
    <row r="15" spans="1:4" ht="15" x14ac:dyDescent="0.25">
      <c r="A15" s="7" t="s">
        <v>25</v>
      </c>
    </row>
    <row r="16" spans="1:4" ht="15" x14ac:dyDescent="0.25">
      <c r="A16" s="7" t="s">
        <v>26</v>
      </c>
      <c r="B16" s="18">
        <v>117795369</v>
      </c>
      <c r="C16" s="18">
        <v>134133715</v>
      </c>
      <c r="D16" s="18">
        <v>150595072</v>
      </c>
    </row>
    <row r="17" spans="1:8" ht="15" x14ac:dyDescent="0.25">
      <c r="A17" s="7" t="s">
        <v>27</v>
      </c>
      <c r="B17" s="18">
        <v>199972696</v>
      </c>
      <c r="C17" s="18">
        <f>199646249-C18</f>
        <v>196402918</v>
      </c>
      <c r="D17" s="18">
        <v>247704673</v>
      </c>
    </row>
    <row r="18" spans="1:8" ht="15" x14ac:dyDescent="0.25">
      <c r="A18" s="7" t="s">
        <v>53</v>
      </c>
      <c r="B18" s="18">
        <v>2019471</v>
      </c>
      <c r="C18" s="18">
        <v>3243331</v>
      </c>
      <c r="D18" s="18">
        <v>4451789</v>
      </c>
    </row>
    <row r="19" spans="1:8" ht="15" x14ac:dyDescent="0.25">
      <c r="A19" s="7" t="s">
        <v>54</v>
      </c>
      <c r="B19" s="18">
        <v>2565853</v>
      </c>
      <c r="C19" s="18">
        <v>1727454</v>
      </c>
      <c r="D19" s="18">
        <v>3165891</v>
      </c>
    </row>
    <row r="20" spans="1:8" ht="15" x14ac:dyDescent="0.25">
      <c r="A20" s="7" t="s">
        <v>28</v>
      </c>
      <c r="B20" s="18">
        <f t="shared" ref="B20:C20" si="0">B16+B17+B18+B19</f>
        <v>322353389</v>
      </c>
      <c r="C20" s="18">
        <f t="shared" si="0"/>
        <v>335507418</v>
      </c>
      <c r="D20" s="18">
        <f>D16+D17+D18+D19</f>
        <v>405917425</v>
      </c>
      <c r="H20" s="89"/>
    </row>
    <row r="21" spans="1:8" x14ac:dyDescent="0.3">
      <c r="A21" s="7"/>
      <c r="B21" s="30"/>
      <c r="C21" s="18"/>
      <c r="D21" s="18"/>
    </row>
    <row r="22" spans="1:8" ht="15" x14ac:dyDescent="0.25">
      <c r="A22" s="39" t="s">
        <v>29</v>
      </c>
      <c r="B22" s="40">
        <f t="shared" ref="B22:C22" si="1">B13+B20</f>
        <v>846575474</v>
      </c>
      <c r="C22" s="40">
        <f t="shared" si="1"/>
        <v>868113722</v>
      </c>
      <c r="D22" s="40">
        <f>D13+D20</f>
        <v>969017988</v>
      </c>
    </row>
    <row r="23" spans="1:8" ht="15" x14ac:dyDescent="0.25">
      <c r="A23" s="7"/>
      <c r="B23" s="18"/>
      <c r="C23" s="18"/>
      <c r="D23" s="18"/>
    </row>
    <row r="24" spans="1:8" ht="15" x14ac:dyDescent="0.25">
      <c r="A24" s="35" t="s">
        <v>55</v>
      </c>
      <c r="B24" s="18"/>
      <c r="C24" s="34"/>
      <c r="D24" s="34"/>
    </row>
    <row r="25" spans="1:8" ht="15" x14ac:dyDescent="0.25">
      <c r="A25" s="35" t="s">
        <v>56</v>
      </c>
      <c r="B25" s="18"/>
      <c r="C25" s="34"/>
      <c r="D25" s="34"/>
    </row>
    <row r="26" spans="1:8" ht="15" x14ac:dyDescent="0.25">
      <c r="A26" s="35" t="s">
        <v>57</v>
      </c>
      <c r="B26" s="18">
        <v>67133804</v>
      </c>
      <c r="C26" s="18">
        <v>67133804</v>
      </c>
      <c r="D26" s="18">
        <v>67133804</v>
      </c>
    </row>
    <row r="27" spans="1:8" ht="15" x14ac:dyDescent="0.25">
      <c r="A27" s="7" t="s">
        <v>36</v>
      </c>
      <c r="B27" s="18">
        <v>111944671</v>
      </c>
      <c r="C27" s="18">
        <v>111164239</v>
      </c>
      <c r="D27" s="18">
        <v>109250961</v>
      </c>
    </row>
    <row r="28" spans="1:8" ht="15" x14ac:dyDescent="0.25">
      <c r="A28" s="35" t="s">
        <v>58</v>
      </c>
      <c r="B28" s="18">
        <f>13426761+261644439</f>
        <v>275071200</v>
      </c>
      <c r="C28" s="18">
        <v>305594766</v>
      </c>
      <c r="D28" s="18">
        <v>308266127</v>
      </c>
    </row>
    <row r="29" spans="1:8" ht="15" x14ac:dyDescent="0.25">
      <c r="A29" s="7" t="s">
        <v>37</v>
      </c>
      <c r="B29" s="18">
        <f>-49006228+227188548</f>
        <v>178182320</v>
      </c>
      <c r="C29" s="18">
        <v>167314793</v>
      </c>
      <c r="D29" s="18">
        <v>243269213</v>
      </c>
    </row>
    <row r="30" spans="1:8" ht="15" x14ac:dyDescent="0.25">
      <c r="A30" s="7" t="s">
        <v>38</v>
      </c>
      <c r="B30" s="18">
        <f t="shared" ref="B30:D30" si="2">SUBTOTAL(109,B26:B29)</f>
        <v>632331995</v>
      </c>
      <c r="C30" s="18">
        <f t="shared" si="2"/>
        <v>651207602</v>
      </c>
      <c r="D30" s="18">
        <f t="shared" si="2"/>
        <v>727920105</v>
      </c>
    </row>
    <row r="31" spans="1:8" ht="15" x14ac:dyDescent="0.25">
      <c r="A31" s="7"/>
      <c r="B31" s="18"/>
      <c r="C31" s="18"/>
      <c r="D31" s="18"/>
    </row>
    <row r="32" spans="1:8" ht="15" x14ac:dyDescent="0.25">
      <c r="A32" s="7" t="s">
        <v>34</v>
      </c>
    </row>
    <row r="33" spans="1:9" ht="15" x14ac:dyDescent="0.25">
      <c r="A33" s="35" t="s">
        <v>59</v>
      </c>
      <c r="B33" s="37">
        <v>49648426</v>
      </c>
      <c r="C33" s="34">
        <v>46973501</v>
      </c>
      <c r="D33" s="34">
        <v>39434909</v>
      </c>
    </row>
    <row r="34" spans="1:9" ht="15" x14ac:dyDescent="0.25">
      <c r="A34" s="7" t="s">
        <v>60</v>
      </c>
      <c r="B34" s="18">
        <v>1930800</v>
      </c>
      <c r="C34" s="18">
        <v>1857322</v>
      </c>
      <c r="D34" s="18">
        <v>1654142</v>
      </c>
    </row>
    <row r="35" spans="1:9" ht="15" x14ac:dyDescent="0.25">
      <c r="A35" s="7" t="s">
        <v>61</v>
      </c>
      <c r="B35" s="18">
        <v>30449009</v>
      </c>
      <c r="C35" s="18">
        <v>32733496</v>
      </c>
      <c r="D35" s="18">
        <v>31513333</v>
      </c>
    </row>
    <row r="36" spans="1:9" ht="15" x14ac:dyDescent="0.25">
      <c r="A36" s="7" t="s">
        <v>62</v>
      </c>
      <c r="B36" s="18">
        <f>B33+B34+B35</f>
        <v>82028235</v>
      </c>
      <c r="C36" s="18">
        <f>C33+C34+C35</f>
        <v>81564319</v>
      </c>
      <c r="D36" s="18">
        <f>D33+D34+D35</f>
        <v>72602384</v>
      </c>
    </row>
    <row r="37" spans="1:9" ht="15" x14ac:dyDescent="0.25">
      <c r="A37" s="7"/>
      <c r="B37" s="18"/>
      <c r="C37" s="18"/>
      <c r="D37" s="18"/>
    </row>
    <row r="38" spans="1:9" ht="15" x14ac:dyDescent="0.25">
      <c r="A38" s="7" t="s">
        <v>30</v>
      </c>
      <c r="B38" s="38"/>
      <c r="C38" s="18"/>
      <c r="D38" s="18"/>
    </row>
    <row r="39" spans="1:9" ht="15" x14ac:dyDescent="0.25">
      <c r="A39" s="7" t="s">
        <v>31</v>
      </c>
      <c r="B39" s="18">
        <v>84996995</v>
      </c>
      <c r="C39" s="18">
        <v>86067391</v>
      </c>
      <c r="D39" s="18">
        <v>111650472</v>
      </c>
    </row>
    <row r="40" spans="1:9" ht="15" x14ac:dyDescent="0.25">
      <c r="A40" s="7" t="s">
        <v>63</v>
      </c>
      <c r="B40" s="37">
        <v>34741181</v>
      </c>
      <c r="C40" s="18">
        <v>34008116</v>
      </c>
      <c r="D40" s="18">
        <v>38204806</v>
      </c>
      <c r="I40" s="42"/>
    </row>
    <row r="41" spans="1:9" ht="15" x14ac:dyDescent="0.25">
      <c r="A41" s="7" t="s">
        <v>32</v>
      </c>
      <c r="B41" s="18">
        <v>9755244</v>
      </c>
      <c r="C41" s="18">
        <v>8280670</v>
      </c>
      <c r="D41" s="18">
        <v>4536716</v>
      </c>
      <c r="H41" s="90"/>
    </row>
    <row r="42" spans="1:9" ht="15" x14ac:dyDescent="0.25">
      <c r="A42" s="7" t="s">
        <v>60</v>
      </c>
      <c r="B42" s="18">
        <v>306289</v>
      </c>
      <c r="C42" s="18">
        <v>306289</v>
      </c>
      <c r="D42" s="18">
        <v>306289</v>
      </c>
    </row>
    <row r="43" spans="1:9" ht="15" x14ac:dyDescent="0.25">
      <c r="A43" s="7" t="s">
        <v>64</v>
      </c>
      <c r="B43" s="18">
        <v>2415534</v>
      </c>
      <c r="C43" s="18">
        <v>6679335</v>
      </c>
      <c r="D43" s="18">
        <v>13797216</v>
      </c>
    </row>
    <row r="44" spans="1:9" ht="15" x14ac:dyDescent="0.25">
      <c r="A44" s="7" t="s">
        <v>33</v>
      </c>
      <c r="B44" s="18">
        <f>SUM(B39:B43)+1</f>
        <v>132215244</v>
      </c>
      <c r="C44" s="18">
        <f t="shared" ref="C44" si="3">SUM(C39:C43)</f>
        <v>135341801</v>
      </c>
      <c r="D44" s="18">
        <f>SUM(D39:D43)</f>
        <v>168495499</v>
      </c>
    </row>
    <row r="46" spans="1:9" ht="15" x14ac:dyDescent="0.25">
      <c r="A46" s="7" t="s">
        <v>35</v>
      </c>
      <c r="B46" s="18">
        <f t="shared" ref="B46:C46" si="4">B44+B36</f>
        <v>214243479</v>
      </c>
      <c r="C46" s="18">
        <f t="shared" si="4"/>
        <v>216906120</v>
      </c>
      <c r="D46" s="18">
        <f>D44+D36</f>
        <v>241097883</v>
      </c>
    </row>
    <row r="47" spans="1:9" ht="15" x14ac:dyDescent="0.25">
      <c r="A47" s="7"/>
      <c r="B47" s="18"/>
      <c r="C47" s="18"/>
      <c r="D47" s="18"/>
    </row>
    <row r="48" spans="1:9" ht="15" x14ac:dyDescent="0.25">
      <c r="A48" s="39" t="s">
        <v>39</v>
      </c>
      <c r="B48" s="40">
        <f t="shared" ref="B48:C48" si="5">B46+B30</f>
        <v>846575474</v>
      </c>
      <c r="C48" s="40">
        <f t="shared" si="5"/>
        <v>868113722</v>
      </c>
      <c r="D48" s="40">
        <f>D46+D30</f>
        <v>969017988</v>
      </c>
    </row>
    <row r="50" spans="2:4" x14ac:dyDescent="0.3">
      <c r="B50" s="38"/>
      <c r="C50" s="38"/>
      <c r="D50" s="38"/>
    </row>
  </sheetData>
  <phoneticPr fontId="1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8" sqref="E8"/>
    </sheetView>
  </sheetViews>
  <sheetFormatPr defaultRowHeight="15" x14ac:dyDescent="0.25"/>
  <cols>
    <col min="1" max="1" width="53.28515625" bestFit="1" customWidth="1"/>
    <col min="2" max="3" width="13.7109375" bestFit="1" customWidth="1"/>
    <col min="5" max="5" width="39" customWidth="1"/>
    <col min="6" max="6" width="1.7109375" customWidth="1"/>
    <col min="7" max="7" width="0" hidden="1" customWidth="1"/>
    <col min="8" max="8" width="12.5703125" bestFit="1" customWidth="1"/>
    <col min="9" max="9" width="1.7109375" customWidth="1"/>
    <col min="10" max="10" width="12.5703125" bestFit="1" customWidth="1"/>
  </cols>
  <sheetData>
    <row r="1" spans="1:10" ht="15.75" x14ac:dyDescent="0.3">
      <c r="A1" s="4" t="s">
        <v>51</v>
      </c>
    </row>
    <row r="2" spans="1:10" ht="15.75" x14ac:dyDescent="0.3">
      <c r="A2" s="4" t="s">
        <v>52</v>
      </c>
    </row>
    <row r="3" spans="1:10" ht="16.5" x14ac:dyDescent="0.35">
      <c r="A3" s="33"/>
    </row>
    <row r="4" spans="1:10" ht="16.5" x14ac:dyDescent="0.3">
      <c r="A4" s="25" t="s">
        <v>137</v>
      </c>
    </row>
    <row r="5" spans="1:10" ht="16.5" x14ac:dyDescent="0.3">
      <c r="A5" s="26" t="s">
        <v>45</v>
      </c>
    </row>
    <row r="6" spans="1:10" ht="15.75" x14ac:dyDescent="0.3">
      <c r="A6" s="2"/>
    </row>
    <row r="7" spans="1:10" ht="15.75" x14ac:dyDescent="0.3">
      <c r="A7" s="8" t="s">
        <v>43</v>
      </c>
      <c r="B7" s="74" t="s">
        <v>134</v>
      </c>
      <c r="C7" s="74" t="s">
        <v>135</v>
      </c>
    </row>
    <row r="8" spans="1:10" x14ac:dyDescent="0.25">
      <c r="A8" s="46" t="s">
        <v>65</v>
      </c>
      <c r="B8" s="67">
        <f>B9+B10+B11</f>
        <v>362569433</v>
      </c>
      <c r="C8" s="67">
        <f>C9+C10+C11</f>
        <v>463431386</v>
      </c>
      <c r="E8" s="46"/>
      <c r="F8" s="47"/>
      <c r="G8" s="47"/>
      <c r="H8" s="48"/>
      <c r="I8" s="47"/>
      <c r="J8" s="48"/>
    </row>
    <row r="9" spans="1:10" x14ac:dyDescent="0.25">
      <c r="A9" s="49" t="s">
        <v>66</v>
      </c>
      <c r="B9" s="68">
        <v>296689211</v>
      </c>
      <c r="C9" s="68">
        <v>377657218</v>
      </c>
      <c r="E9" s="88"/>
      <c r="F9" s="50"/>
      <c r="G9" s="50"/>
      <c r="H9" s="51"/>
      <c r="I9" s="52"/>
      <c r="J9" s="51"/>
    </row>
    <row r="10" spans="1:10" ht="30" x14ac:dyDescent="0.25">
      <c r="A10" s="53" t="s">
        <v>67</v>
      </c>
      <c r="B10" s="68">
        <v>65009079</v>
      </c>
      <c r="C10" s="68">
        <v>84929147</v>
      </c>
      <c r="E10" s="53"/>
      <c r="F10" s="50"/>
      <c r="G10" s="50"/>
      <c r="H10" s="51"/>
      <c r="I10" s="52"/>
      <c r="J10" s="51"/>
    </row>
    <row r="11" spans="1:10" x14ac:dyDescent="0.25">
      <c r="A11" s="53" t="s">
        <v>68</v>
      </c>
      <c r="B11" s="68">
        <v>871143</v>
      </c>
      <c r="C11" s="68">
        <v>845021</v>
      </c>
      <c r="E11" s="53"/>
      <c r="F11" s="50"/>
      <c r="G11" s="50"/>
      <c r="H11" s="51"/>
      <c r="I11" s="52"/>
      <c r="J11" s="51"/>
    </row>
    <row r="12" spans="1:10" x14ac:dyDescent="0.25">
      <c r="A12" s="54" t="s">
        <v>40</v>
      </c>
      <c r="B12" s="68">
        <v>1934162</v>
      </c>
      <c r="C12" s="68">
        <v>730720</v>
      </c>
      <c r="E12" s="54"/>
      <c r="F12" s="52"/>
      <c r="G12" s="52"/>
      <c r="H12" s="51"/>
      <c r="I12" s="52"/>
      <c r="J12" s="51"/>
    </row>
    <row r="13" spans="1:10" x14ac:dyDescent="0.25">
      <c r="A13" s="54" t="s">
        <v>69</v>
      </c>
      <c r="B13" s="68">
        <v>229500</v>
      </c>
      <c r="C13" s="68">
        <v>203180</v>
      </c>
      <c r="E13" s="54"/>
      <c r="F13" s="52"/>
      <c r="G13" s="52"/>
      <c r="H13" s="51"/>
      <c r="I13" s="52"/>
      <c r="J13" s="51"/>
    </row>
    <row r="14" spans="1:10" ht="30" x14ac:dyDescent="0.25">
      <c r="A14" s="54" t="s">
        <v>70</v>
      </c>
      <c r="B14" s="68">
        <v>-582668</v>
      </c>
      <c r="C14" s="68">
        <v>-4912797</v>
      </c>
      <c r="E14" s="54"/>
      <c r="F14" s="52"/>
      <c r="G14" s="52"/>
      <c r="H14" s="51"/>
      <c r="I14" s="52"/>
      <c r="J14" s="51"/>
    </row>
    <row r="15" spans="1:10" x14ac:dyDescent="0.25">
      <c r="A15" s="54" t="s">
        <v>71</v>
      </c>
      <c r="B15" s="69">
        <v>9406293</v>
      </c>
      <c r="C15" s="68">
        <v>9558951</v>
      </c>
      <c r="E15" s="54"/>
      <c r="F15" s="55"/>
      <c r="G15" s="55"/>
      <c r="H15" s="51"/>
      <c r="I15" s="55"/>
      <c r="J15" s="56"/>
    </row>
    <row r="16" spans="1:10" ht="30" x14ac:dyDescent="0.25">
      <c r="A16" s="54" t="s">
        <v>139</v>
      </c>
      <c r="B16" s="69">
        <v>-126306038</v>
      </c>
      <c r="C16" s="68">
        <v>-153572348</v>
      </c>
      <c r="E16" s="54"/>
      <c r="F16" s="55"/>
      <c r="G16" s="55"/>
      <c r="H16" s="51"/>
      <c r="I16" s="55"/>
      <c r="J16" s="56"/>
    </row>
    <row r="17" spans="1:10" x14ac:dyDescent="0.25">
      <c r="A17" s="54" t="s">
        <v>72</v>
      </c>
      <c r="B17" s="68">
        <v>-87650524</v>
      </c>
      <c r="C17" s="68">
        <v>-102947675</v>
      </c>
      <c r="E17" s="54"/>
      <c r="F17" s="52"/>
      <c r="G17" s="52"/>
      <c r="H17" s="51"/>
      <c r="I17" s="57"/>
      <c r="J17" s="51"/>
    </row>
    <row r="18" spans="1:10" x14ac:dyDescent="0.25">
      <c r="A18" s="54" t="s">
        <v>73</v>
      </c>
      <c r="B18" s="68">
        <v>-3076506</v>
      </c>
      <c r="C18" s="68">
        <v>-3237709</v>
      </c>
      <c r="E18" s="54"/>
      <c r="F18" s="52"/>
      <c r="G18" s="52"/>
      <c r="H18" s="51"/>
      <c r="I18" s="52"/>
      <c r="J18" s="51"/>
    </row>
    <row r="19" spans="1:10" x14ac:dyDescent="0.25">
      <c r="A19" s="54" t="s">
        <v>74</v>
      </c>
      <c r="B19" s="68">
        <v>-13425135</v>
      </c>
      <c r="C19" s="68">
        <v>-18309432</v>
      </c>
      <c r="E19" s="54"/>
      <c r="F19" s="52"/>
      <c r="G19" s="52"/>
      <c r="H19" s="51"/>
      <c r="I19" s="52"/>
      <c r="J19" s="51"/>
    </row>
    <row r="20" spans="1:10" ht="30" x14ac:dyDescent="0.25">
      <c r="A20" s="54" t="s">
        <v>75</v>
      </c>
      <c r="B20" s="68">
        <v>-16235997</v>
      </c>
      <c r="C20" s="68">
        <v>-20526823</v>
      </c>
      <c r="E20" s="54"/>
      <c r="F20" s="52"/>
      <c r="G20" s="52"/>
      <c r="H20" s="51"/>
      <c r="I20" s="52"/>
      <c r="J20" s="51"/>
    </row>
    <row r="21" spans="1:10" x14ac:dyDescent="0.25">
      <c r="A21" s="54" t="s">
        <v>76</v>
      </c>
      <c r="B21" s="68">
        <v>-25347610</v>
      </c>
      <c r="C21" s="68">
        <v>-6535688</v>
      </c>
      <c r="E21" s="54"/>
      <c r="F21" s="52"/>
      <c r="G21" s="52"/>
      <c r="H21" s="51"/>
      <c r="I21" s="52"/>
      <c r="J21" s="51"/>
    </row>
    <row r="22" spans="1:10" x14ac:dyDescent="0.25">
      <c r="A22" s="54" t="s">
        <v>77</v>
      </c>
      <c r="B22" s="68">
        <v>1489596</v>
      </c>
      <c r="C22" s="68">
        <v>-7117881</v>
      </c>
      <c r="E22" s="54"/>
      <c r="F22" s="52"/>
      <c r="G22" s="52"/>
      <c r="H22" s="51"/>
      <c r="I22" s="52"/>
      <c r="J22" s="51"/>
    </row>
    <row r="23" spans="1:10" x14ac:dyDescent="0.25">
      <c r="A23" s="54" t="s">
        <v>78</v>
      </c>
      <c r="B23" s="68">
        <v>-253538</v>
      </c>
      <c r="C23" s="68">
        <v>-760215</v>
      </c>
      <c r="E23" s="54"/>
      <c r="F23" s="52"/>
      <c r="G23" s="52"/>
      <c r="H23" s="51"/>
      <c r="I23" s="52"/>
      <c r="J23" s="51"/>
    </row>
    <row r="24" spans="1:10" x14ac:dyDescent="0.25">
      <c r="A24" s="54" t="s">
        <v>79</v>
      </c>
      <c r="B24" s="68">
        <v>-68016234</v>
      </c>
      <c r="C24" s="68">
        <v>-63448424</v>
      </c>
      <c r="E24" s="54"/>
      <c r="F24" s="52"/>
      <c r="G24" s="52"/>
      <c r="H24" s="51"/>
      <c r="I24" s="52"/>
      <c r="J24" s="51"/>
    </row>
    <row r="25" spans="1:10" x14ac:dyDescent="0.25">
      <c r="A25" s="58" t="s">
        <v>80</v>
      </c>
      <c r="B25" s="70">
        <f>SUM(B9:B24)-1</f>
        <v>34734733</v>
      </c>
      <c r="C25" s="70">
        <f>SUM(C9:C24)</f>
        <v>92555245</v>
      </c>
      <c r="E25" s="58"/>
      <c r="F25" s="59"/>
      <c r="G25" s="59"/>
      <c r="H25" s="60"/>
      <c r="I25" s="60"/>
      <c r="J25" s="60"/>
    </row>
    <row r="26" spans="1:10" x14ac:dyDescent="0.25">
      <c r="A26" s="54" t="s">
        <v>81</v>
      </c>
      <c r="B26" s="68">
        <v>891564</v>
      </c>
      <c r="C26" s="68">
        <v>-766743</v>
      </c>
      <c r="E26" s="54"/>
      <c r="F26" s="52"/>
      <c r="G26" s="52"/>
      <c r="H26" s="51"/>
      <c r="I26" s="52"/>
      <c r="J26" s="51"/>
    </row>
    <row r="27" spans="1:10" x14ac:dyDescent="0.25">
      <c r="A27" s="54" t="s">
        <v>82</v>
      </c>
      <c r="B27" s="68">
        <v>-2960382</v>
      </c>
      <c r="C27" s="68">
        <v>-3178198</v>
      </c>
      <c r="E27" s="54"/>
      <c r="F27" s="55"/>
      <c r="G27" s="55"/>
      <c r="H27" s="51"/>
      <c r="I27" s="52"/>
      <c r="J27" s="51"/>
    </row>
    <row r="28" spans="1:10" x14ac:dyDescent="0.25">
      <c r="A28" s="54" t="s">
        <v>83</v>
      </c>
      <c r="B28" s="68">
        <v>-132387</v>
      </c>
      <c r="C28" s="68">
        <v>77403</v>
      </c>
      <c r="E28" s="54"/>
      <c r="F28" s="55"/>
      <c r="G28" s="55"/>
      <c r="H28" s="51"/>
      <c r="I28" s="52"/>
      <c r="J28" s="51"/>
    </row>
    <row r="29" spans="1:10" x14ac:dyDescent="0.25">
      <c r="A29" s="58" t="s">
        <v>84</v>
      </c>
      <c r="B29" s="70">
        <f>SUM(B26:B28)</f>
        <v>-2201205</v>
      </c>
      <c r="C29" s="70">
        <f>SUM(C26:C28)</f>
        <v>-3867538</v>
      </c>
      <c r="E29" s="58"/>
      <c r="F29" s="59"/>
      <c r="G29" s="59"/>
      <c r="H29" s="60"/>
      <c r="I29" s="59"/>
      <c r="J29" s="60"/>
    </row>
    <row r="30" spans="1:10" x14ac:dyDescent="0.25">
      <c r="A30" s="58" t="s">
        <v>85</v>
      </c>
      <c r="B30" s="70">
        <f>B25+B29</f>
        <v>32533528</v>
      </c>
      <c r="C30" s="70">
        <f>C25+C29</f>
        <v>88687707</v>
      </c>
      <c r="E30" s="58"/>
      <c r="F30" s="59"/>
      <c r="G30" s="59"/>
      <c r="H30" s="60"/>
      <c r="I30" s="52"/>
      <c r="J30" s="60"/>
    </row>
    <row r="31" spans="1:10" x14ac:dyDescent="0.25">
      <c r="A31" s="61"/>
      <c r="B31" s="69"/>
      <c r="C31" s="69"/>
      <c r="E31" s="61"/>
      <c r="F31" s="55"/>
      <c r="G31" s="55"/>
      <c r="H31" s="56"/>
      <c r="I31" s="55"/>
      <c r="J31" s="56"/>
    </row>
    <row r="32" spans="1:10" x14ac:dyDescent="0.25">
      <c r="A32" s="61" t="s">
        <v>86</v>
      </c>
      <c r="B32" s="69">
        <v>3046332</v>
      </c>
      <c r="C32" s="69">
        <v>11954174</v>
      </c>
      <c r="E32" s="61"/>
      <c r="F32" s="55"/>
      <c r="G32" s="55"/>
      <c r="H32" s="56"/>
      <c r="I32" s="55"/>
      <c r="J32" s="56"/>
    </row>
    <row r="33" spans="1:10" x14ac:dyDescent="0.25">
      <c r="A33" s="46" t="s">
        <v>87</v>
      </c>
      <c r="B33" s="71">
        <f>B30-B32</f>
        <v>29487196</v>
      </c>
      <c r="C33" s="71">
        <f>C30-C32</f>
        <v>76733533</v>
      </c>
      <c r="E33" s="46"/>
      <c r="F33" s="47"/>
      <c r="G33" s="47"/>
      <c r="H33" s="48"/>
      <c r="I33" s="47"/>
      <c r="J33" s="48"/>
    </row>
    <row r="34" spans="1:10" x14ac:dyDescent="0.25">
      <c r="A34" s="54"/>
      <c r="B34" s="72"/>
      <c r="C34" s="72"/>
      <c r="E34" s="61"/>
      <c r="F34" s="55"/>
      <c r="G34" s="55"/>
      <c r="H34" s="56"/>
      <c r="I34" s="55"/>
      <c r="J34" s="56"/>
    </row>
    <row r="35" spans="1:10" x14ac:dyDescent="0.25">
      <c r="A35" s="46" t="s">
        <v>88</v>
      </c>
      <c r="B35" s="67">
        <f>B33</f>
        <v>29487196</v>
      </c>
      <c r="C35" s="67">
        <f>C33</f>
        <v>76733533</v>
      </c>
      <c r="E35" s="46"/>
      <c r="F35" s="47"/>
      <c r="G35" s="47"/>
      <c r="H35" s="48"/>
      <c r="I35" s="55"/>
      <c r="J35" s="48"/>
    </row>
    <row r="36" spans="1:10" x14ac:dyDescent="0.25">
      <c r="A36" s="58" t="s">
        <v>89</v>
      </c>
      <c r="B36" s="73">
        <f>B35/671338040</f>
        <v>4.3923022744249675E-2</v>
      </c>
      <c r="C36" s="73">
        <f>C35/671338040</f>
        <v>0.11429939676887667</v>
      </c>
      <c r="E36" s="58"/>
      <c r="F36" s="55"/>
      <c r="G36" s="55"/>
      <c r="H36" s="62"/>
      <c r="I36" s="52"/>
      <c r="J36" s="6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Normal="100" workbookViewId="0">
      <pane ySplit="7" topLeftCell="A8" activePane="bottomLeft" state="frozen"/>
      <selection pane="bottomLeft" activeCell="B54" sqref="B54"/>
    </sheetView>
  </sheetViews>
  <sheetFormatPr defaultColWidth="9.140625" defaultRowHeight="16.5" x14ac:dyDescent="0.3"/>
  <cols>
    <col min="1" max="1" width="49.5703125" style="28" customWidth="1"/>
    <col min="2" max="2" width="15.28515625" style="25" bestFit="1" customWidth="1"/>
    <col min="3" max="3" width="13" style="25" customWidth="1"/>
    <col min="4" max="4" width="9.140625" style="25"/>
    <col min="5" max="6" width="11.85546875" style="25" bestFit="1" customWidth="1"/>
    <col min="7" max="16384" width="9.140625" style="25"/>
  </cols>
  <sheetData>
    <row r="1" spans="1:6" x14ac:dyDescent="0.3">
      <c r="A1" s="4" t="s">
        <v>51</v>
      </c>
    </row>
    <row r="2" spans="1:6" x14ac:dyDescent="0.3">
      <c r="A2" s="4" t="s">
        <v>52</v>
      </c>
    </row>
    <row r="3" spans="1:6" ht="17.25" x14ac:dyDescent="0.35">
      <c r="A3" s="33"/>
    </row>
    <row r="4" spans="1:6" x14ac:dyDescent="0.3">
      <c r="A4" s="87" t="s">
        <v>138</v>
      </c>
      <c r="B4" s="87"/>
    </row>
    <row r="5" spans="1:6" x14ac:dyDescent="0.3">
      <c r="A5" s="26" t="s">
        <v>45</v>
      </c>
    </row>
    <row r="6" spans="1:6" x14ac:dyDescent="0.3">
      <c r="A6" s="3"/>
    </row>
    <row r="7" spans="1:6" x14ac:dyDescent="0.3">
      <c r="A7" s="31" t="s">
        <v>43</v>
      </c>
      <c r="B7" s="32" t="s">
        <v>134</v>
      </c>
      <c r="C7" s="32" t="s">
        <v>135</v>
      </c>
    </row>
    <row r="8" spans="1:6" x14ac:dyDescent="0.3">
      <c r="A8" s="46" t="s">
        <v>90</v>
      </c>
      <c r="B8" s="75">
        <v>32533528</v>
      </c>
      <c r="C8" s="75">
        <v>88687707</v>
      </c>
      <c r="E8" s="66"/>
      <c r="F8" s="66"/>
    </row>
    <row r="9" spans="1:6" x14ac:dyDescent="0.3">
      <c r="A9" s="49" t="s">
        <v>91</v>
      </c>
      <c r="B9" s="76"/>
      <c r="C9" s="76"/>
    </row>
    <row r="10" spans="1:6" x14ac:dyDescent="0.3">
      <c r="A10" s="54" t="s">
        <v>92</v>
      </c>
      <c r="B10" s="76">
        <v>1179886</v>
      </c>
      <c r="C10" s="76">
        <v>1602058</v>
      </c>
    </row>
    <row r="11" spans="1:6" x14ac:dyDescent="0.3">
      <c r="A11" s="54" t="s">
        <v>93</v>
      </c>
      <c r="B11" s="76">
        <v>15300763</v>
      </c>
      <c r="C11" s="76">
        <v>18924764</v>
      </c>
    </row>
    <row r="12" spans="1:6" hidden="1" x14ac:dyDescent="0.3">
      <c r="A12" s="54" t="s">
        <v>94</v>
      </c>
      <c r="B12" s="76"/>
      <c r="C12" s="76"/>
    </row>
    <row r="13" spans="1:6" ht="30" hidden="1" x14ac:dyDescent="0.3">
      <c r="A13" s="54" t="s">
        <v>95</v>
      </c>
      <c r="B13" s="76"/>
      <c r="C13" s="76"/>
    </row>
    <row r="14" spans="1:6" ht="18.75" customHeight="1" x14ac:dyDescent="0.3">
      <c r="A14" s="54" t="s">
        <v>96</v>
      </c>
      <c r="B14" s="76">
        <v>17510497</v>
      </c>
      <c r="C14" s="76">
        <v>-9983590</v>
      </c>
    </row>
    <row r="15" spans="1:6" ht="30" x14ac:dyDescent="0.3">
      <c r="A15" s="54" t="s">
        <v>97</v>
      </c>
      <c r="B15" s="76">
        <v>7837113</v>
      </c>
      <c r="C15" s="76">
        <v>4879991</v>
      </c>
    </row>
    <row r="16" spans="1:6" ht="30" x14ac:dyDescent="0.3">
      <c r="A16" s="54" t="s">
        <v>98</v>
      </c>
      <c r="B16" s="76">
        <v>-1489596</v>
      </c>
      <c r="C16" s="76">
        <v>7117881</v>
      </c>
    </row>
    <row r="17" spans="1:3" ht="30" x14ac:dyDescent="0.3">
      <c r="A17" s="54" t="s">
        <v>99</v>
      </c>
      <c r="B17" s="76">
        <v>2131247</v>
      </c>
      <c r="C17" s="76">
        <v>2841312</v>
      </c>
    </row>
    <row r="18" spans="1:3" x14ac:dyDescent="0.3">
      <c r="A18" s="54" t="s">
        <v>69</v>
      </c>
      <c r="B18" s="76">
        <v>-229500</v>
      </c>
      <c r="C18" s="76">
        <v>-203180</v>
      </c>
    </row>
    <row r="19" spans="1:3" hidden="1" x14ac:dyDescent="0.3">
      <c r="A19" s="54" t="s">
        <v>100</v>
      </c>
      <c r="B19" s="76"/>
      <c r="C19" s="76"/>
    </row>
    <row r="20" spans="1:3" x14ac:dyDescent="0.3">
      <c r="A20" s="54" t="s">
        <v>101</v>
      </c>
      <c r="B20" s="76">
        <v>2961426</v>
      </c>
      <c r="C20" s="76">
        <v>3180364</v>
      </c>
    </row>
    <row r="21" spans="1:3" x14ac:dyDescent="0.3">
      <c r="A21" s="54" t="s">
        <v>102</v>
      </c>
      <c r="B21" s="76">
        <v>-1043</v>
      </c>
      <c r="C21" s="76">
        <v>-2166</v>
      </c>
    </row>
    <row r="22" spans="1:3" ht="36.75" customHeight="1" x14ac:dyDescent="0.3">
      <c r="A22" s="46" t="s">
        <v>103</v>
      </c>
      <c r="B22" s="76">
        <f>SUM(B8:B21)</f>
        <v>77734321</v>
      </c>
      <c r="C22" s="76">
        <f>SUM(C8:C21)</f>
        <v>117045141</v>
      </c>
    </row>
    <row r="23" spans="1:3" x14ac:dyDescent="0.3">
      <c r="A23" s="54" t="s">
        <v>104</v>
      </c>
      <c r="B23" s="76">
        <v>67046917</v>
      </c>
      <c r="C23" s="76">
        <v>-46421764</v>
      </c>
    </row>
    <row r="24" spans="1:3" x14ac:dyDescent="0.3">
      <c r="A24" s="54" t="s">
        <v>105</v>
      </c>
      <c r="B24" s="76">
        <v>248464</v>
      </c>
      <c r="C24" s="76">
        <v>-1208457</v>
      </c>
    </row>
    <row r="25" spans="1:3" x14ac:dyDescent="0.3">
      <c r="A25" s="54" t="s">
        <v>106</v>
      </c>
      <c r="B25" s="76">
        <v>5732902</v>
      </c>
      <c r="C25" s="76">
        <v>-26444947</v>
      </c>
    </row>
    <row r="26" spans="1:3" x14ac:dyDescent="0.3">
      <c r="A26" s="54" t="s">
        <v>107</v>
      </c>
      <c r="B26" s="76">
        <v>-15074934</v>
      </c>
      <c r="C26" s="76">
        <v>33454907</v>
      </c>
    </row>
    <row r="27" spans="1:3" x14ac:dyDescent="0.3">
      <c r="A27" s="54" t="s">
        <v>108</v>
      </c>
      <c r="B27" s="76">
        <v>-229500</v>
      </c>
      <c r="C27" s="76">
        <v>-203180</v>
      </c>
    </row>
    <row r="28" spans="1:3" x14ac:dyDescent="0.3">
      <c r="A28" s="54" t="s">
        <v>109</v>
      </c>
      <c r="B28" s="76">
        <v>-2961426</v>
      </c>
      <c r="C28" s="76">
        <v>-3180364</v>
      </c>
    </row>
    <row r="29" spans="1:3" x14ac:dyDescent="0.3">
      <c r="A29" s="54" t="s">
        <v>110</v>
      </c>
      <c r="B29" s="76">
        <v>1043</v>
      </c>
      <c r="C29" s="76">
        <v>2166</v>
      </c>
    </row>
    <row r="30" spans="1:3" x14ac:dyDescent="0.3">
      <c r="A30" s="54" t="s">
        <v>111</v>
      </c>
      <c r="B30" s="76">
        <v>-4080410</v>
      </c>
      <c r="C30" s="76">
        <v>-11514835</v>
      </c>
    </row>
    <row r="31" spans="1:3" ht="16.5" customHeight="1" x14ac:dyDescent="0.3">
      <c r="A31" s="46" t="s">
        <v>112</v>
      </c>
      <c r="B31" s="76">
        <f>SUM(B22:B30)-1</f>
        <v>128417376</v>
      </c>
      <c r="C31" s="76">
        <f>SUM(C22:C30)-1</f>
        <v>61528666</v>
      </c>
    </row>
    <row r="32" spans="1:3" hidden="1" x14ac:dyDescent="0.3">
      <c r="A32" s="63"/>
      <c r="B32" s="76"/>
      <c r="C32" s="76"/>
    </row>
    <row r="33" spans="1:3" x14ac:dyDescent="0.3">
      <c r="A33" s="46" t="s">
        <v>113</v>
      </c>
      <c r="B33" s="76"/>
      <c r="C33" s="76"/>
    </row>
    <row r="34" spans="1:3" x14ac:dyDescent="0.3">
      <c r="A34" s="54" t="s">
        <v>114</v>
      </c>
      <c r="B34" s="76">
        <v>-56253369</v>
      </c>
      <c r="C34" s="76">
        <v>-34936147</v>
      </c>
    </row>
    <row r="35" spans="1:3" x14ac:dyDescent="0.3">
      <c r="A35" s="54" t="s">
        <v>115</v>
      </c>
      <c r="B35" s="76">
        <v>-8727339</v>
      </c>
      <c r="C35" s="76">
        <v>-18382813</v>
      </c>
    </row>
    <row r="36" spans="1:3" ht="30" hidden="1" x14ac:dyDescent="0.3">
      <c r="A36" s="54" t="s">
        <v>116</v>
      </c>
      <c r="B36" s="76"/>
      <c r="C36" s="76"/>
    </row>
    <row r="37" spans="1:3" hidden="1" x14ac:dyDescent="0.3">
      <c r="A37" s="54" t="s">
        <v>117</v>
      </c>
      <c r="B37" s="76"/>
      <c r="C37" s="76"/>
    </row>
    <row r="38" spans="1:3" hidden="1" x14ac:dyDescent="0.3">
      <c r="A38" s="54" t="s">
        <v>118</v>
      </c>
      <c r="B38" s="76"/>
      <c r="C38" s="76"/>
    </row>
    <row r="39" spans="1:3" hidden="1" x14ac:dyDescent="0.3">
      <c r="A39" s="54" t="s">
        <v>119</v>
      </c>
      <c r="B39" s="76"/>
      <c r="C39" s="76"/>
    </row>
    <row r="40" spans="1:3" x14ac:dyDescent="0.3">
      <c r="A40" s="46" t="s">
        <v>120</v>
      </c>
      <c r="B40" s="76">
        <f>B34+B35</f>
        <v>-64980708</v>
      </c>
      <c r="C40" s="76">
        <f>C34+C35</f>
        <v>-53318960</v>
      </c>
    </row>
    <row r="41" spans="1:3" hidden="1" x14ac:dyDescent="0.3">
      <c r="A41" s="64"/>
      <c r="B41" s="76"/>
      <c r="C41" s="76"/>
    </row>
    <row r="42" spans="1:3" x14ac:dyDescent="0.3">
      <c r="A42" s="46" t="s">
        <v>121</v>
      </c>
      <c r="B42" s="76"/>
      <c r="C42" s="76"/>
    </row>
    <row r="43" spans="1:3" x14ac:dyDescent="0.3">
      <c r="A43" s="54" t="s">
        <v>122</v>
      </c>
      <c r="B43" s="76">
        <v>-52423831</v>
      </c>
      <c r="C43" s="76">
        <v>4293990</v>
      </c>
    </row>
    <row r="44" spans="1:3" x14ac:dyDescent="0.3">
      <c r="A44" s="54" t="s">
        <v>123</v>
      </c>
      <c r="B44" s="76">
        <v>-7966790</v>
      </c>
      <c r="C44" s="76">
        <v>-7703755</v>
      </c>
    </row>
    <row r="45" spans="1:3" ht="30" hidden="1" x14ac:dyDescent="0.3">
      <c r="A45" s="54" t="s">
        <v>124</v>
      </c>
      <c r="B45" s="76"/>
      <c r="C45" s="76"/>
    </row>
    <row r="46" spans="1:3" hidden="1" x14ac:dyDescent="0.3">
      <c r="A46" s="54" t="s">
        <v>125</v>
      </c>
      <c r="B46" s="76"/>
      <c r="C46" s="76"/>
    </row>
    <row r="47" spans="1:3" hidden="1" x14ac:dyDescent="0.3">
      <c r="A47" s="54" t="s">
        <v>126</v>
      </c>
      <c r="B47" s="76"/>
      <c r="C47" s="76"/>
    </row>
    <row r="48" spans="1:3" x14ac:dyDescent="0.3">
      <c r="A48" s="54" t="s">
        <v>127</v>
      </c>
      <c r="B48" s="76">
        <v>-2591570</v>
      </c>
      <c r="C48" s="76">
        <v>-3361503</v>
      </c>
    </row>
    <row r="49" spans="1:3" hidden="1" x14ac:dyDescent="0.3">
      <c r="A49" s="54" t="s">
        <v>128</v>
      </c>
      <c r="B49" s="76"/>
      <c r="C49" s="76"/>
    </row>
    <row r="50" spans="1:3" x14ac:dyDescent="0.3">
      <c r="A50" s="46" t="s">
        <v>129</v>
      </c>
      <c r="B50" s="76">
        <f>B43+B44+B48-1</f>
        <v>-62982192</v>
      </c>
      <c r="C50" s="76">
        <f>C43+C44+C48-1</f>
        <v>-6771269</v>
      </c>
    </row>
    <row r="51" spans="1:3" hidden="1" x14ac:dyDescent="0.3">
      <c r="A51" s="65"/>
      <c r="B51" s="76"/>
      <c r="C51" s="76"/>
    </row>
    <row r="52" spans="1:3" ht="30" x14ac:dyDescent="0.3">
      <c r="A52" s="46" t="s">
        <v>130</v>
      </c>
      <c r="B52" s="76">
        <v>454476</v>
      </c>
      <c r="C52" s="76">
        <v>1438437</v>
      </c>
    </row>
    <row r="53" spans="1:3" hidden="1" x14ac:dyDescent="0.3">
      <c r="A53" s="63"/>
      <c r="B53" s="76"/>
      <c r="C53" s="76"/>
    </row>
    <row r="54" spans="1:3" ht="30" x14ac:dyDescent="0.3">
      <c r="A54" s="46" t="s">
        <v>131</v>
      </c>
      <c r="B54" s="76">
        <v>2111377</v>
      </c>
      <c r="C54" s="76">
        <v>1727454</v>
      </c>
    </row>
    <row r="55" spans="1:3" ht="30" hidden="1" x14ac:dyDescent="0.3">
      <c r="A55" s="54" t="s">
        <v>132</v>
      </c>
      <c r="B55" s="76"/>
      <c r="C55" s="76"/>
    </row>
    <row r="56" spans="1:3" ht="30" x14ac:dyDescent="0.3">
      <c r="A56" s="46" t="s">
        <v>133</v>
      </c>
      <c r="B56" s="76">
        <f>B52+B54</f>
        <v>2565853</v>
      </c>
      <c r="C56" s="76">
        <f>C52+C54</f>
        <v>3165891</v>
      </c>
    </row>
    <row r="57" spans="1:3" x14ac:dyDescent="0.3">
      <c r="A57" s="54"/>
    </row>
    <row r="58" spans="1:3" x14ac:dyDescent="0.3">
      <c r="A58" s="54"/>
    </row>
    <row r="59" spans="1:3" x14ac:dyDescent="0.3">
      <c r="A59" s="54"/>
    </row>
    <row r="60" spans="1:3" x14ac:dyDescent="0.3">
      <c r="A60" s="54"/>
    </row>
    <row r="61" spans="1:3" x14ac:dyDescent="0.3">
      <c r="A61" s="54"/>
    </row>
  </sheetData>
  <mergeCells count="1">
    <mergeCell ref="A4:B4"/>
  </mergeCells>
  <phoneticPr fontId="11" type="noConversion"/>
  <pageMargins left="0.7" right="0.7" top="0.75" bottom="0.75" header="0.3" footer="0.3"/>
  <pageSetup scale="92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D10" sqref="D10"/>
    </sheetView>
  </sheetViews>
  <sheetFormatPr defaultRowHeight="15" x14ac:dyDescent="0.25"/>
  <cols>
    <col min="1" max="1" width="24.85546875" customWidth="1"/>
    <col min="2" max="2" width="27.140625" customWidth="1"/>
    <col min="3" max="3" width="17.140625" style="1" customWidth="1"/>
    <col min="4" max="4" width="11.85546875" customWidth="1"/>
    <col min="5" max="5" width="12.140625" customWidth="1"/>
  </cols>
  <sheetData>
    <row r="1" spans="1:5" ht="15.75" x14ac:dyDescent="0.3">
      <c r="A1" s="4" t="s">
        <v>140</v>
      </c>
    </row>
    <row r="2" spans="1:5" ht="15.75" x14ac:dyDescent="0.3">
      <c r="A2" s="4" t="s">
        <v>141</v>
      </c>
    </row>
    <row r="3" spans="1:5" ht="15.75" x14ac:dyDescent="0.3">
      <c r="A3" s="4"/>
    </row>
    <row r="4" spans="1:5" x14ac:dyDescent="0.25">
      <c r="A4" t="s">
        <v>42</v>
      </c>
    </row>
    <row r="5" spans="1:5" ht="15.75" x14ac:dyDescent="0.3">
      <c r="A5" s="77" t="s">
        <v>45</v>
      </c>
    </row>
    <row r="6" spans="1:5" ht="15.75" x14ac:dyDescent="0.3">
      <c r="A6" s="2"/>
    </row>
    <row r="7" spans="1:5" ht="30" x14ac:dyDescent="0.25">
      <c r="A7" s="78" t="s">
        <v>43</v>
      </c>
      <c r="B7" s="78" t="s">
        <v>0</v>
      </c>
      <c r="C7" s="79" t="s">
        <v>14</v>
      </c>
      <c r="D7" s="78" t="s">
        <v>135</v>
      </c>
      <c r="E7" s="80" t="s">
        <v>134</v>
      </c>
    </row>
    <row r="8" spans="1:5" ht="30" x14ac:dyDescent="0.25">
      <c r="A8" s="81" t="s">
        <v>2</v>
      </c>
      <c r="B8" s="82" t="s">
        <v>3</v>
      </c>
      <c r="C8" s="31" t="s">
        <v>19</v>
      </c>
      <c r="D8" s="85">
        <v>2.41</v>
      </c>
      <c r="E8" s="85">
        <v>2.44</v>
      </c>
    </row>
    <row r="9" spans="1:5" ht="30" x14ac:dyDescent="0.25">
      <c r="A9" s="81" t="s">
        <v>4</v>
      </c>
      <c r="B9" s="82" t="s">
        <v>5</v>
      </c>
      <c r="C9" s="31" t="s">
        <v>17</v>
      </c>
      <c r="D9" s="84">
        <v>0.1067</v>
      </c>
      <c r="E9" s="84">
        <v>0.18160000000000001</v>
      </c>
    </row>
    <row r="10" spans="1:5" ht="30" x14ac:dyDescent="0.25">
      <c r="A10" s="81" t="s">
        <v>6</v>
      </c>
      <c r="B10" s="82" t="s">
        <v>7</v>
      </c>
      <c r="C10" s="31" t="s">
        <v>15</v>
      </c>
      <c r="D10" s="91">
        <v>163</v>
      </c>
      <c r="E10" s="91">
        <v>174</v>
      </c>
    </row>
    <row r="11" spans="1:5" ht="30" x14ac:dyDescent="0.25">
      <c r="A11" s="81" t="s">
        <v>8</v>
      </c>
      <c r="B11" s="82" t="s">
        <v>9</v>
      </c>
      <c r="C11" s="31" t="s">
        <v>16</v>
      </c>
      <c r="D11" s="85">
        <v>0.82</v>
      </c>
      <c r="E11" s="85">
        <v>0.69</v>
      </c>
    </row>
    <row r="12" spans="1:5" x14ac:dyDescent="0.25">
      <c r="D12" s="86"/>
      <c r="E12" s="86"/>
    </row>
    <row r="14" spans="1:5" x14ac:dyDescent="0.25">
      <c r="D14" s="83"/>
      <c r="E14" s="83"/>
    </row>
  </sheetData>
  <pageMargins left="0.7" right="0.7" top="0.75" bottom="0.75" header="0.3" footer="0.3"/>
  <pageSetup scale="7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148" zoomScaleNormal="148" workbookViewId="0">
      <selection activeCell="I5" sqref="I5"/>
    </sheetView>
  </sheetViews>
  <sheetFormatPr defaultRowHeight="15" x14ac:dyDescent="0.25"/>
  <cols>
    <col min="1" max="1" width="25.85546875" customWidth="1"/>
    <col min="2" max="2" width="27.42578125" customWidth="1"/>
    <col min="3" max="4" width="14.7109375" style="1" customWidth="1"/>
    <col min="5" max="5" width="12.5703125" customWidth="1"/>
    <col min="6" max="6" width="11.5703125" bestFit="1" customWidth="1"/>
  </cols>
  <sheetData>
    <row r="1" spans="1:6" x14ac:dyDescent="0.25">
      <c r="A1" s="20" t="s">
        <v>42</v>
      </c>
    </row>
    <row r="2" spans="1:6" x14ac:dyDescent="0.25">
      <c r="A2" s="21" t="s">
        <v>41</v>
      </c>
    </row>
    <row r="3" spans="1:6" ht="15.75" x14ac:dyDescent="0.3">
      <c r="A3" s="2"/>
    </row>
    <row r="4" spans="1:6" ht="30" x14ac:dyDescent="0.25">
      <c r="A4" s="16" t="s">
        <v>43</v>
      </c>
      <c r="B4" s="16" t="s">
        <v>0</v>
      </c>
      <c r="C4" s="17" t="s">
        <v>14</v>
      </c>
      <c r="D4" s="19" t="s">
        <v>1</v>
      </c>
      <c r="E4" s="16" t="s">
        <v>48</v>
      </c>
      <c r="F4" s="22" t="s">
        <v>49</v>
      </c>
    </row>
    <row r="5" spans="1:6" ht="30" x14ac:dyDescent="0.25">
      <c r="A5" s="5" t="s">
        <v>2</v>
      </c>
      <c r="B5" s="9" t="s">
        <v>3</v>
      </c>
      <c r="C5" s="10" t="s">
        <v>19</v>
      </c>
      <c r="D5" s="10">
        <v>2.13</v>
      </c>
      <c r="E5" s="12" t="e">
        <f>'Situatia pozitiei financiare'!#REF!/'Situatia pozitiei financiare'!#REF!</f>
        <v>#REF!</v>
      </c>
      <c r="F5" s="23" t="e">
        <f>'Situatia pozitiei financiare'!#REF!/'Situatia pozitiei financiare'!#REF!</f>
        <v>#REF!</v>
      </c>
    </row>
    <row r="6" spans="1:6" ht="30" x14ac:dyDescent="0.25">
      <c r="A6" s="5" t="s">
        <v>4</v>
      </c>
      <c r="B6" s="9" t="s">
        <v>5</v>
      </c>
      <c r="C6" s="10" t="s">
        <v>17</v>
      </c>
      <c r="D6" s="10">
        <v>28.07</v>
      </c>
      <c r="E6" s="12" t="e">
        <f>('Situatia pozitiei financiare'!#REF!+'Situatia pozitiei financiare'!#REF!)/'Situatia pozitiei financiare'!#REF!*100</f>
        <v>#REF!</v>
      </c>
      <c r="F6" s="23" t="e">
        <f>('Situatia pozitiei financiare'!#REF!+'Situatia pozitiei financiare'!#REF!)/'Situatia pozitiei financiare'!#REF!*100</f>
        <v>#REF!</v>
      </c>
    </row>
    <row r="7" spans="1:6" ht="30" x14ac:dyDescent="0.25">
      <c r="A7" s="5" t="s">
        <v>6</v>
      </c>
      <c r="B7" s="9" t="s">
        <v>7</v>
      </c>
      <c r="C7" s="10" t="s">
        <v>15</v>
      </c>
      <c r="D7" s="10">
        <v>303</v>
      </c>
      <c r="E7" s="11">
        <v>352</v>
      </c>
      <c r="F7" s="5">
        <v>248</v>
      </c>
    </row>
    <row r="8" spans="1:6" ht="30" x14ac:dyDescent="0.25">
      <c r="A8" s="5" t="s">
        <v>8</v>
      </c>
      <c r="B8" s="9" t="s">
        <v>9</v>
      </c>
      <c r="C8" s="10" t="s">
        <v>16</v>
      </c>
      <c r="D8" s="10">
        <v>0.52</v>
      </c>
      <c r="E8" s="12" t="e">
        <f>'Situatia rezultatului global'!#REF!/'Situatia pozitiei financiare'!#REF!</f>
        <v>#REF!</v>
      </c>
      <c r="F8" s="24" t="e">
        <f>'Situatia rezultatului global'!B9/'Situatia pozitiei financiare'!#REF!</f>
        <v>#REF!</v>
      </c>
    </row>
    <row r="9" spans="1:6" x14ac:dyDescent="0.25">
      <c r="A9" s="5" t="s">
        <v>44</v>
      </c>
      <c r="B9" s="9" t="s">
        <v>10</v>
      </c>
      <c r="C9" s="10" t="s">
        <v>18</v>
      </c>
      <c r="D9" s="10">
        <v>3.3000000000000002E-2</v>
      </c>
      <c r="E9" s="13">
        <v>2.8518053289517155E-2</v>
      </c>
    </row>
    <row r="10" spans="1:6" ht="23.25" customHeight="1" x14ac:dyDescent="0.25">
      <c r="A10" s="5" t="s">
        <v>11</v>
      </c>
      <c r="B10" s="9" t="s">
        <v>12</v>
      </c>
      <c r="C10" s="10" t="s">
        <v>17</v>
      </c>
      <c r="D10" s="10">
        <v>12.94</v>
      </c>
      <c r="E10" s="12">
        <v>13.07</v>
      </c>
      <c r="F10" s="23">
        <f>'Situatia rezultatului global'!B22/'Situatia rezultatului global'!B9</f>
        <v>5.0207285764766151E-3</v>
      </c>
    </row>
    <row r="11" spans="1:6" ht="30" x14ac:dyDescent="0.25">
      <c r="A11" s="5" t="s">
        <v>13</v>
      </c>
      <c r="B11" s="9" t="s">
        <v>46</v>
      </c>
      <c r="C11" s="14" t="s">
        <v>47</v>
      </c>
      <c r="D11" s="15">
        <v>671338040</v>
      </c>
      <c r="E11" s="15">
        <v>671338040</v>
      </c>
      <c r="F11" s="15">
        <f>Table4[[#This Row],[30.06.2020]]</f>
        <v>671338040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Situatia pozitiei financiare</vt:lpstr>
      <vt:lpstr>Situatia rezultatului global</vt:lpstr>
      <vt:lpstr>Situatia fluxurilor de numerar</vt:lpstr>
      <vt:lpstr>Indicatori operational</vt:lpstr>
      <vt:lpstr>Indicatori operationali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2023-11-15T12:00:53Z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{7F6A7D76-89AC-4038-B686-BB66CD4C85D2} {CA9CF883-0659-4703-8517-DDC6AD2061FE} {6063418C-960B-44AA-A8A1-99A8F9E1794C} {BE86F195-CFA6-4788-8E2B-F195213FF9EB} {2BC18EA3-DA16-406B-87CA-76082D6A2242}</vt:lpwstr>
  </property>
  <property fmtid="{D5CDD505-2E9C-101B-9397-08002B2CF9AE}" pid="3" name="DLPManualFileClassificationLastModifiedBy">
    <vt:lpwstr>ANTIBIOTICE\CeraselaM</vt:lpwstr>
  </property>
  <property fmtid="{D5CDD505-2E9C-101B-9397-08002B2CF9AE}" pid="4" name="DLPManualFileClassificationLastModificationDate">
    <vt:lpwstr>1691992805</vt:lpwstr>
  </property>
  <property fmtid="{D5CDD505-2E9C-101B-9397-08002B2CF9AE}" pid="5" name="DLPManualFileClassificationVersion">
    <vt:lpwstr>11.9.100.18</vt:lpwstr>
  </property>
</Properties>
</file>